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-cen-fs01\pr_vii\Udostepniony G O S I\PISMA 2026\SZOP FEŁ\2026.05.19 projekt SZOP FEŁ2027\"/>
    </mc:Choice>
  </mc:AlternateContent>
  <xr:revisionPtr revIDLastSave="0" documentId="13_ncr:1_{0A08D209-9072-4CE8-AD87-48961529A1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finansowy'!$A$1:$X$140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1" l="1"/>
  <c r="G57" i="1"/>
  <c r="E57" i="1" s="1"/>
  <c r="L96" i="1"/>
  <c r="M94" i="1"/>
  <c r="L94" i="1"/>
  <c r="M93" i="1"/>
  <c r="L93" i="1"/>
  <c r="O91" i="1"/>
  <c r="L90" i="1"/>
  <c r="M124" i="1" l="1"/>
  <c r="L124" i="1" l="1"/>
  <c r="O118" i="1" l="1"/>
  <c r="N118" i="1"/>
  <c r="M118" i="1"/>
  <c r="O122" i="1" l="1"/>
  <c r="N122" i="1"/>
  <c r="O114" i="1"/>
  <c r="N114" i="1"/>
  <c r="O99" i="1" l="1"/>
  <c r="M99" i="1"/>
  <c r="L99" i="1"/>
  <c r="G121" i="1" l="1"/>
  <c r="G120" i="1"/>
  <c r="J107" i="1" l="1"/>
  <c r="I107" i="1"/>
  <c r="E107" i="1" s="1"/>
  <c r="P107" i="1" l="1"/>
  <c r="G117" i="1" l="1"/>
  <c r="H128" i="1"/>
  <c r="H127" i="1"/>
  <c r="H126" i="1"/>
  <c r="H125" i="1"/>
  <c r="G123" i="1" l="1"/>
  <c r="G119" i="1"/>
  <c r="G115" i="1" l="1"/>
  <c r="H124" i="1"/>
  <c r="E124" i="1" s="1"/>
  <c r="G122" i="1"/>
  <c r="E122" i="1" s="1"/>
  <c r="K128" i="1"/>
  <c r="J128" i="1" s="1"/>
  <c r="K127" i="1"/>
  <c r="J127" i="1" s="1"/>
  <c r="K126" i="1"/>
  <c r="J126" i="1" s="1"/>
  <c r="K125" i="1"/>
  <c r="J125" i="1" s="1"/>
  <c r="K123" i="1"/>
  <c r="J123" i="1" s="1"/>
  <c r="K121" i="1"/>
  <c r="J121" i="1" s="1"/>
  <c r="K120" i="1"/>
  <c r="J120" i="1" s="1"/>
  <c r="K119" i="1"/>
  <c r="J119" i="1" s="1"/>
  <c r="K117" i="1"/>
  <c r="J117" i="1" s="1"/>
  <c r="K115" i="1"/>
  <c r="J115" i="1" s="1"/>
  <c r="G118" i="1"/>
  <c r="E118" i="1" s="1"/>
  <c r="G116" i="1"/>
  <c r="E116" i="1" s="1"/>
  <c r="K124" i="1"/>
  <c r="J124" i="1" s="1"/>
  <c r="M122" i="1"/>
  <c r="K122" i="1" s="1"/>
  <c r="J122" i="1" s="1"/>
  <c r="K118" i="1"/>
  <c r="M116" i="1"/>
  <c r="K116" i="1" s="1"/>
  <c r="J116" i="1" s="1"/>
  <c r="K114" i="1"/>
  <c r="E128" i="1"/>
  <c r="E127" i="1"/>
  <c r="E126" i="1"/>
  <c r="E125" i="1"/>
  <c r="E123" i="1"/>
  <c r="E121" i="1"/>
  <c r="E120" i="1"/>
  <c r="E119" i="1"/>
  <c r="E117" i="1"/>
  <c r="J118" i="1" l="1"/>
  <c r="P118" i="1" s="1"/>
  <c r="P125" i="1"/>
  <c r="P128" i="1"/>
  <c r="P126" i="1"/>
  <c r="P127" i="1"/>
  <c r="P117" i="1"/>
  <c r="P123" i="1"/>
  <c r="P121" i="1"/>
  <c r="P120" i="1"/>
  <c r="P119" i="1"/>
  <c r="G114" i="1"/>
  <c r="E114" i="1" s="1"/>
  <c r="E115" i="1"/>
  <c r="P124" i="1"/>
  <c r="P122" i="1"/>
  <c r="P116" i="1"/>
  <c r="H80" i="1"/>
  <c r="P115" i="1" l="1"/>
  <c r="K106" i="1"/>
  <c r="J106" i="1" s="1"/>
  <c r="I106" i="1"/>
  <c r="E106" i="1" s="1"/>
  <c r="K28" i="1"/>
  <c r="K20" i="1"/>
  <c r="P106" i="1" l="1"/>
  <c r="K100" i="1" l="1"/>
  <c r="I100" i="1" l="1"/>
  <c r="M15" i="1" l="1"/>
  <c r="N15" i="1" l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l="1"/>
  <c r="E62" i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l="1"/>
  <c r="S20" i="5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J34" i="1" s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3" i="1" l="1"/>
  <c r="H111" i="1"/>
  <c r="G109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E12" i="1"/>
  <c r="P11" i="1" l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K17" i="1"/>
  <c r="J17" i="1" s="1"/>
  <c r="J18" i="1"/>
  <c r="K19" i="1"/>
  <c r="J19" i="1" s="1"/>
  <c r="J20" i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J28" i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N8" i="1"/>
  <c r="L8" i="1"/>
  <c r="H86" i="1"/>
  <c r="E86" i="1" s="1"/>
  <c r="H71" i="1"/>
  <c r="L129" i="1" l="1"/>
  <c r="N129" i="1"/>
  <c r="P33" i="1"/>
  <c r="E71" i="1"/>
  <c r="E99" i="1"/>
  <c r="J100" i="1"/>
  <c r="P100" i="1" s="1"/>
  <c r="K99" i="1"/>
  <c r="K71" i="1"/>
  <c r="K86" i="1"/>
  <c r="J86" i="1" s="1"/>
  <c r="P86" i="1" s="1"/>
  <c r="K58" i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P78" i="1"/>
  <c r="P82" i="1"/>
  <c r="P72" i="1"/>
  <c r="P76" i="1"/>
  <c r="P80" i="1"/>
  <c r="P84" i="1"/>
  <c r="P75" i="1"/>
  <c r="P77" i="1"/>
  <c r="P79" i="1"/>
  <c r="P81" i="1"/>
  <c r="P83" i="1"/>
  <c r="P85" i="1"/>
  <c r="J58" i="1" l="1"/>
  <c r="P58" i="1" s="1"/>
  <c r="J99" i="1"/>
  <c r="P99" i="1" s="1"/>
  <c r="J71" i="1"/>
  <c r="J65" i="1"/>
  <c r="P65" i="1" s="1"/>
  <c r="E32" i="1"/>
  <c r="P71" i="1" l="1"/>
  <c r="P32" i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2" i="1"/>
  <c r="I129" i="1" s="1"/>
  <c r="M112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P57" i="1" l="1"/>
  <c r="M110" i="1"/>
  <c r="M108" i="1"/>
  <c r="H110" i="1" l="1"/>
  <c r="H129" i="1" s="1"/>
  <c r="G108" i="1"/>
  <c r="K47" i="1" l="1"/>
  <c r="J47" i="1" s="1"/>
  <c r="K48" i="1"/>
  <c r="J48" i="1" s="1"/>
  <c r="K109" i="1" l="1"/>
  <c r="J109" i="1" s="1"/>
  <c r="K110" i="1"/>
  <c r="J110" i="1" s="1"/>
  <c r="K111" i="1"/>
  <c r="J111" i="1" s="1"/>
  <c r="K112" i="1"/>
  <c r="J112" i="1" s="1"/>
  <c r="K113" i="1"/>
  <c r="J113" i="1" s="1"/>
  <c r="E113" i="1"/>
  <c r="E111" i="1"/>
  <c r="E109" i="1"/>
  <c r="K108" i="1"/>
  <c r="J108" i="1" s="1"/>
  <c r="E108" i="1"/>
  <c r="E110" i="1"/>
  <c r="E112" i="1"/>
  <c r="K53" i="1"/>
  <c r="J53" i="1" s="1"/>
  <c r="P112" i="1" l="1"/>
  <c r="P111" i="1"/>
  <c r="P108" i="1"/>
  <c r="P113" i="1"/>
  <c r="P110" i="1"/>
  <c r="P109" i="1"/>
  <c r="P47" i="1" l="1"/>
  <c r="P53" i="1"/>
  <c r="K52" i="1"/>
  <c r="E52" i="1"/>
  <c r="E8" i="1"/>
  <c r="J52" i="1" l="1"/>
  <c r="P52" i="1" s="1"/>
  <c r="G17" i="1" l="1"/>
  <c r="E17" i="1" l="1"/>
  <c r="G15" i="1"/>
  <c r="G129" i="1" s="1"/>
  <c r="P17" i="1" l="1"/>
  <c r="E15" i="1"/>
  <c r="E129" i="1" l="1"/>
  <c r="E48" i="1"/>
  <c r="P48" i="1" l="1"/>
  <c r="J114" i="1"/>
  <c r="P114" i="1" s="1"/>
  <c r="J16" i="1" l="1"/>
  <c r="P16" i="1" s="1"/>
  <c r="O15" i="1"/>
  <c r="O129" i="1" s="1"/>
  <c r="J15" i="1" l="1"/>
  <c r="P15" i="1" l="1"/>
  <c r="M8" i="1" l="1"/>
  <c r="M129" i="1" s="1"/>
  <c r="K12" i="1"/>
  <c r="J12" i="1"/>
  <c r="P12" i="1" l="1"/>
  <c r="K8" i="1"/>
  <c r="J8" i="1" l="1"/>
  <c r="K129" i="1"/>
  <c r="P8" i="1" l="1"/>
  <c r="J129" i="1"/>
  <c r="P129" i="1" l="1"/>
</calcChain>
</file>

<file path=xl/sharedStrings.xml><?xml version="1.0" encoding="utf-8"?>
<sst xmlns="http://schemas.openxmlformats.org/spreadsheetml/2006/main" count="907" uniqueCount="498">
  <si>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</si>
  <si>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</si>
  <si>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</si>
  <si>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</si>
  <si>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</si>
  <si>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</si>
  <si>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</si>
  <si>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</si>
  <si>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</si>
  <si>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</si>
  <si>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</si>
  <si>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</si>
  <si>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</si>
  <si>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</si>
  <si>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</si>
  <si>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</si>
  <si>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</si>
  <si>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</si>
  <si>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</si>
  <si>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</si>
  <si>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</si>
  <si>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</si>
  <si>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</si>
  <si>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</si>
  <si>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</si>
  <si>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</si>
  <si>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</si>
  <si>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</si>
  <si>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</si>
  <si>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</si>
  <si>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</si>
  <si>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</si>
  <si>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</si>
  <si>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</si>
  <si>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</si>
  <si>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</si>
  <si>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</si>
  <si>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</si>
  <si>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</si>
  <si>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</si>
  <si>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</si>
  <si>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</si>
  <si>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</si>
  <si>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</si>
  <si>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</si>
  <si>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</si>
  <si>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</si>
  <si>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</si>
  <si>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</si>
  <si>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</si>
  <si>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</si>
  <si>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</si>
  <si>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</si>
  <si>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</si>
  <si>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</si>
  <si>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</si>
  <si>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</si>
  <si>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</si>
  <si>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</si>
  <si>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</si>
  <si>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</si>
  <si>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</si>
  <si>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</si>
  <si>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</si>
  <si>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</si>
  <si>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</si>
  <si>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</si>
  <si>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</si>
  <si>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</si>
  <si>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</si>
  <si>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</si>
  <si>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</si>
  <si>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</si>
  <si>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</si>
  <si>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</si>
  <si>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</si>
  <si>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</si>
  <si>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</si>
  <si>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</si>
  <si>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</si>
  <si>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</si>
  <si>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</si>
  <si>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</si>
  <si>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</si>
  <si>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</si>
  <si>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</si>
  <si>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</si>
  <si>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</si>
  <si>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</si>
  <si>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</si>
  <si>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</si>
  <si>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</si>
  <si>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</si>
  <si>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</si>
  <si>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</si>
  <si>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</si>
  <si>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</si>
  <si>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</si>
  <si>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</si>
  <si>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</si>
  <si>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</si>
  <si>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</si>
  <si>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</si>
  <si>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</si>
  <si>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</si>
  <si>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</si>
  <si>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</si>
  <si>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</si>
  <si>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</si>
  <si>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</si>
  <si>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</si>
  <si>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</si>
  <si>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</si>
  <si>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</si>
  <si>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</si>
  <si>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</si>
  <si>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</si>
  <si>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</si>
  <si>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</si>
  <si>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</si>
  <si>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</si>
  <si>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</si>
  <si>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</si>
  <si>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</si>
  <si>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</si>
  <si>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</si>
  <si>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</si>
  <si>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</si>
  <si>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</si>
  <si>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</si>
  <si>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</si>
  <si>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</si>
  <si>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</si>
  <si>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</si>
  <si>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</si>
  <si>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</si>
  <si>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</si>
  <si>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</si>
  <si>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</si>
  <si>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</si>
  <si>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</si>
  <si>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</si>
  <si>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</si>
  <si>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</si>
  <si>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</si>
  <si>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</si>
  <si>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</si>
  <si>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</si>
  <si>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</si>
  <si>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</si>
  <si>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</si>
  <si>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</si>
  <si>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</si>
  <si>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</si>
  <si>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</si>
  <si>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</si>
  <si>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</si>
  <si>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</si>
  <si>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</si>
  <si>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</si>
  <si>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</si>
  <si>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</si>
  <si>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</si>
  <si>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</si>
  <si>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</si>
  <si>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</si>
  <si>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</si>
  <si>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</si>
  <si>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</si>
  <si>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</si>
  <si>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</si>
  <si>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</si>
  <si>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</si>
  <si>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</si>
  <si>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</si>
  <si>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</si>
  <si>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</si>
  <si>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</si>
  <si>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</si>
  <si>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</si>
  <si>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</si>
  <si>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</si>
  <si>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</si>
  <si>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</si>
  <si>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</si>
  <si>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</si>
  <si>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</si>
  <si>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</si>
  <si>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</si>
  <si>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</si>
  <si>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</si>
  <si>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</si>
  <si>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</si>
  <si>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</si>
  <si>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</si>
  <si>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</si>
  <si>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</si>
  <si>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</si>
  <si>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</si>
  <si>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</si>
  <si>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</si>
  <si>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</si>
  <si>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</si>
  <si>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</si>
  <si>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</si>
  <si>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</si>
  <si>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</si>
  <si>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</si>
  <si>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</si>
  <si>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</si>
  <si>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</si>
  <si>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</si>
  <si>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</si>
  <si>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</si>
  <si>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</si>
  <si>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</si>
  <si>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</si>
  <si>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</si>
  <si>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</si>
  <si>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</si>
  <si>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</si>
  <si>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</si>
  <si>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</si>
  <si>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</si>
  <si>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</si>
  <si>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</si>
  <si>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</si>
  <si>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</si>
  <si>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</si>
  <si>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</si>
  <si>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</si>
  <si>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</si>
  <si>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</si>
  <si>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</si>
  <si>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</si>
  <si>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</si>
  <si>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</si>
  <si>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</si>
  <si>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</si>
  <si>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</si>
  <si>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</si>
  <si>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</si>
  <si>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</si>
  <si>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</si>
  <si>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</si>
  <si>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</si>
  <si>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</si>
  <si>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</si>
  <si>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</si>
  <si>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</si>
  <si>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</si>
  <si>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</si>
  <si>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</si>
  <si>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</si>
  <si>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</si>
  <si>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</si>
  <si>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</si>
  <si>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</si>
  <si>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</si>
  <si>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</si>
  <si>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</si>
  <si>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</si>
  <si>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</si>
  <si>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</si>
  <si>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</si>
  <si>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</si>
  <si>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</si>
  <si>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</si>
  <si>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</si>
  <si>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</si>
  <si>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</si>
  <si>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</si>
  <si>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</si>
  <si>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</si>
  <si>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</si>
  <si>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</si>
  <si>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</si>
  <si>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</si>
  <si>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</si>
  <si>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</si>
  <si>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</si>
  <si>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</si>
  <si>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</si>
  <si>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</si>
  <si>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</si>
  <si>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</si>
  <si>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</si>
  <si>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</si>
  <si>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</si>
  <si>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</si>
  <si>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</si>
  <si>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</si>
  <si>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</si>
  <si>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</si>
  <si>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</si>
  <si>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</si>
  <si>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</si>
  <si>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</si>
  <si>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</si>
  <si>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</si>
  <si>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</si>
  <si>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</si>
  <si>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</si>
  <si>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</si>
  <si>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</si>
  <si>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</si>
  <si>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</si>
  <si>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</si>
  <si>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</si>
  <si>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</si>
  <si>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</si>
  <si>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</si>
  <si>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</si>
  <si>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</si>
  <si>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</si>
  <si>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</si>
  <si>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</si>
  <si>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</si>
  <si>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</si>
  <si>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</si>
  <si>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</si>
  <si>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</si>
  <si>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</si>
  <si>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</si>
  <si>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</si>
  <si>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</si>
  <si>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</si>
  <si>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</si>
  <si>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</si>
  <si>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</si>
  <si>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</si>
  <si>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</si>
  <si>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</si>
  <si>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</si>
  <si>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</si>
  <si>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</si>
  <si>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</si>
  <si>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</si>
  <si>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</si>
  <si>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</si>
  <si>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</si>
  <si>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</si>
  <si>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</si>
  <si>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</si>
  <si>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</si>
  <si>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</si>
  <si>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</si>
  <si>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</si>
  <si>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</si>
  <si>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</si>
  <si>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</si>
  <si>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</si>
  <si>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</si>
  <si>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</si>
  <si>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</si>
  <si>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</si>
  <si>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</si>
  <si>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</si>
  <si>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</si>
  <si>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</si>
  <si>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</si>
  <si>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</si>
  <si>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</si>
  <si>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</si>
  <si>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</si>
  <si>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</si>
  <si>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</si>
  <si>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</si>
  <si>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</si>
  <si>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</si>
  <si>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</si>
  <si>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</si>
  <si>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</si>
  <si>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</si>
  <si>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</si>
  <si>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</si>
  <si>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</si>
  <si>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</si>
  <si>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</si>
  <si>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</si>
  <si>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</si>
  <si>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</si>
  <si>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</si>
  <si>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</si>
  <si>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</si>
  <si>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</si>
  <si>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</si>
  <si>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</si>
  <si>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</si>
  <si>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</si>
  <si>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</si>
  <si>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</si>
  <si>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</si>
  <si>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</si>
  <si>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</si>
  <si>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</si>
  <si>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</si>
  <si>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</si>
  <si>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</si>
  <si>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</si>
  <si>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</si>
  <si>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</si>
  <si>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</si>
  <si>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</si>
  <si>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</si>
  <si>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</si>
  <si>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</si>
  <si>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</si>
  <si>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</si>
  <si>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</si>
  <si>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</si>
  <si>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</si>
  <si>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</si>
  <si>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</si>
  <si>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</si>
  <si>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</si>
  <si>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</si>
  <si>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</si>
  <si>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</si>
  <si>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</si>
  <si>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</si>
  <si>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</si>
  <si>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</si>
  <si>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</si>
  <si>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</si>
  <si>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</si>
  <si>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</si>
  <si>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</si>
  <si>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</si>
  <si>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</si>
  <si>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</si>
  <si>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</si>
  <si>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</si>
  <si>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</si>
  <si>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</si>
  <si>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</si>
  <si>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</si>
  <si>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</si>
  <si>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</si>
  <si>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</si>
  <si>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</si>
  <si>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</si>
  <si>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</si>
  <si>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</si>
  <si>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</si>
  <si>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</si>
  <si>
    <t>022</t>
  </si>
  <si>
    <t>170</t>
  </si>
  <si>
    <t>171</t>
  </si>
  <si>
    <t>FELD.09.07</t>
  </si>
  <si>
    <t>103</t>
  </si>
  <si>
    <t>Działanie FELD.09.07 Obserwatorium Obszaru Transformacji</t>
  </si>
  <si>
    <t>Działanie FELD.07.11 Usługi na rzecz dzieci i młodzieży oraz młodych dorosłych</t>
  </si>
  <si>
    <t>Priorytet FELD.14 Fundusze europejskie dla bezpiecznego dostępu do wody w Łódzkiem</t>
  </si>
  <si>
    <t>Priorytet FELD.15 Fundusze europejskie dla bezpiecznego Łódzkiego</t>
  </si>
  <si>
    <t xml:space="preserve">Priorytet FELD.13 Fundusze europejskie dla technologicznego bezpieczeństwa Łódzkiego </t>
  </si>
  <si>
    <t>Priorytet FELD.16 Fundusze europejskie dla dostępnego mieszkalnictwa w Łódzkiem</t>
  </si>
  <si>
    <t>Priorytet FELD.17 Fundusze europejskie dla bezpieczeństwa mieszkańców w Łódzkiem</t>
  </si>
  <si>
    <r>
      <t xml:space="preserve">
</t>
    </r>
    <r>
      <rPr>
        <sz val="10"/>
        <color theme="1"/>
        <rFont val="Arial"/>
        <family val="2"/>
        <charset val="238"/>
      </rPr>
      <t>4.12</t>
    </r>
  </si>
  <si>
    <t>FELD.13</t>
  </si>
  <si>
    <t>FELD.13.01</t>
  </si>
  <si>
    <t>FELD.14</t>
  </si>
  <si>
    <t>FELD.14.01</t>
  </si>
  <si>
    <t>FELD.15.01</t>
  </si>
  <si>
    <t>FELD.15.02</t>
  </si>
  <si>
    <t>FELD.15.03</t>
  </si>
  <si>
    <t>1.VII</t>
  </si>
  <si>
    <t>197</t>
  </si>
  <si>
    <t>198</t>
  </si>
  <si>
    <t>FELD.15</t>
  </si>
  <si>
    <t>3.III</t>
  </si>
  <si>
    <t>4.VII</t>
  </si>
  <si>
    <t>FELD.16.01</t>
  </si>
  <si>
    <t>FELD.16</t>
  </si>
  <si>
    <t>FELD.17</t>
  </si>
  <si>
    <t>FELD.17.01</t>
  </si>
  <si>
    <t>FELD.17.02</t>
  </si>
  <si>
    <t>FELD.17.03</t>
  </si>
  <si>
    <t>FELD.17.04</t>
  </si>
  <si>
    <t>Działanie FELD.16.01 Dostępne mieszkalnictwo</t>
  </si>
  <si>
    <t>FELD.09.08</t>
  </si>
  <si>
    <t>062</t>
  </si>
  <si>
    <t>CS EFRR.CP3.III</t>
  </si>
  <si>
    <t>CS EFRR.CP4.VII</t>
  </si>
  <si>
    <t>CS EFRR.CP1.VII</t>
  </si>
  <si>
    <t>Działanie FELD.13.01 Zdolności przemysłowe i technologie o znaczeniu dla zdolności obronnych oraz technologie podwójnego zastosowania</t>
  </si>
  <si>
    <t xml:space="preserve">Działanie FELD.14.01 Bezpieczeństwo wodne  </t>
  </si>
  <si>
    <t>Działanie FELD.15.01 Bezpieczny region</t>
  </si>
  <si>
    <t>Działanie FELD.15.02 Bezpieczny transport</t>
  </si>
  <si>
    <t>194</t>
  </si>
  <si>
    <t>195</t>
  </si>
  <si>
    <t>Działanie FELD.17.01 Kształcenie kadr systemu ochrony ludności cywilnej</t>
  </si>
  <si>
    <t>Działanie FELD.17.02 Kształcenie zawodowe dla bezpieczeństwa</t>
  </si>
  <si>
    <t>Działanie FELD.17.03 Edukacja uczniów w zakresie gotowości cywilnej</t>
  </si>
  <si>
    <t>Działanie FELD.17.04 Kształcenie w zakresie gotowości cywilnej</t>
  </si>
  <si>
    <t>6.I</t>
  </si>
  <si>
    <t>Działanie FELD.09.08 IF dla Transformacji</t>
  </si>
  <si>
    <t>Działanie FELD.15.03 Bezpieczeństwo infrastruktury obronnej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</si>
</sst>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%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1" applyNumberFormat="1" applyFont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0" fontId="1" fillId="0" borderId="0" xfId="0" applyNumberFormat="1" applyFont="1" applyProtection="1">
      <protection locked="0"/>
    </xf>
    <xf numFmtId="9" fontId="2" fillId="0" borderId="0" xfId="1" applyFont="1" applyAlignment="1" applyProtection="1">
      <alignment vertical="center"/>
      <protection locked="0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" fontId="1" fillId="0" borderId="5" xfId="0" applyNumberFormat="1" applyFont="1" applyBorder="1" applyAlignment="1">
      <alignment horizontal="center" vertical="center"/>
    </xf>
    <xf numFmtId="0" fontId="0" fillId="2" borderId="0" xfId="0" applyFill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R532"/>
  <sheetViews>
    <sheetView showGridLines="0" tabSelected="1" view="pageBreakPreview" zoomScale="90" zoomScaleNormal="80" zoomScaleSheetLayoutView="90" workbookViewId="0">
      <pane xSplit="4" ySplit="7" topLeftCell="E62" activePane="bottomRight" state="frozen"/>
      <selection pane="topRight" activeCell="E1" sqref="E1"/>
      <selection pane="bottomLeft" activeCell="A9" sqref="A9"/>
      <selection pane="bottomRight" activeCell="H105" sqref="H105"/>
    </sheetView>
  </sheetViews>
  <sheetFormatPr defaultColWidth="9.140625" defaultRowHeight="15" x14ac:dyDescent="0.25"/>
  <cols>
    <col min="1" max="1" width="2.85546875" style="19" customWidth="1"/>
    <col min="2" max="2" width="89.140625" style="19" customWidth="1"/>
    <col min="3" max="3" width="18.5703125" style="19" customWidth="1"/>
    <col min="4" max="4" width="21.28515625" style="52" customWidth="1"/>
    <col min="5" max="5" width="17.28515625" style="19" customWidth="1"/>
    <col min="6" max="11" width="15.7109375" style="19" customWidth="1"/>
    <col min="12" max="12" width="19.42578125" style="19" customWidth="1"/>
    <col min="13" max="13" width="19" style="19" customWidth="1"/>
    <col min="14" max="17" width="15.7109375" style="19" customWidth="1"/>
    <col min="18" max="18" width="6.42578125" style="19" customWidth="1"/>
    <col min="19" max="16384" width="9.140625" style="19"/>
  </cols>
  <sheetData>
    <row r="1" spans="1:18" ht="36.75" customHeight="1" x14ac:dyDescent="0.25">
      <c r="A1" s="15"/>
      <c r="B1" s="16" t="s">
        <v>367</v>
      </c>
      <c r="C1" s="17"/>
      <c r="D1" s="17"/>
      <c r="E1" s="15"/>
      <c r="F1" s="15"/>
      <c r="G1" s="15"/>
      <c r="H1" s="15"/>
      <c r="I1" s="15"/>
      <c r="J1" s="15"/>
      <c r="K1" s="15"/>
      <c r="L1" s="15"/>
      <c r="M1" s="15"/>
      <c r="N1" s="15"/>
      <c r="O1" s="18"/>
      <c r="P1" s="15"/>
      <c r="Q1" s="15"/>
      <c r="R1" s="15"/>
    </row>
    <row r="2" spans="1:18" ht="39" customHeight="1" x14ac:dyDescent="0.25">
      <c r="A2" s="15"/>
      <c r="B2" s="145" t="s">
        <v>120</v>
      </c>
      <c r="C2" s="145"/>
      <c r="D2" s="145"/>
      <c r="E2" s="20"/>
      <c r="F2" s="64"/>
      <c r="G2" s="21"/>
      <c r="H2" s="21"/>
      <c r="I2" s="21"/>
      <c r="J2" s="101"/>
      <c r="K2" s="101"/>
      <c r="L2" s="123"/>
      <c r="M2" s="139"/>
      <c r="N2" s="139"/>
      <c r="O2" s="64"/>
      <c r="P2" s="64"/>
      <c r="Q2" s="64"/>
      <c r="R2" s="20"/>
    </row>
    <row r="3" spans="1:18" ht="6" customHeight="1" x14ac:dyDescent="0.25">
      <c r="A3" s="15"/>
      <c r="B3" s="15"/>
      <c r="C3" s="15"/>
      <c r="D3" s="22"/>
      <c r="E3" s="15"/>
      <c r="F3" s="15"/>
      <c r="G3" s="15"/>
      <c r="H3" s="15"/>
      <c r="I3" s="15"/>
      <c r="J3" s="15"/>
      <c r="K3" s="122"/>
      <c r="L3" s="15"/>
      <c r="M3" s="15"/>
      <c r="N3" s="15"/>
      <c r="O3" s="15"/>
      <c r="P3" s="15"/>
      <c r="Q3" s="15"/>
      <c r="R3" s="15"/>
    </row>
    <row r="4" spans="1:18" ht="33" customHeight="1" x14ac:dyDescent="0.25">
      <c r="A4" s="15"/>
      <c r="B4" s="141" t="s">
        <v>29</v>
      </c>
      <c r="C4" s="146" t="s">
        <v>28</v>
      </c>
      <c r="D4" s="147" t="s">
        <v>0</v>
      </c>
      <c r="E4" s="142" t="s">
        <v>1</v>
      </c>
      <c r="F4" s="143"/>
      <c r="G4" s="143"/>
      <c r="H4" s="143"/>
      <c r="I4" s="144"/>
      <c r="J4" s="76" t="s">
        <v>8</v>
      </c>
      <c r="K4" s="140" t="s">
        <v>9</v>
      </c>
      <c r="L4" s="140"/>
      <c r="M4" s="140"/>
      <c r="N4" s="140"/>
      <c r="O4" s="141" t="s">
        <v>10</v>
      </c>
      <c r="P4" s="141" t="s">
        <v>11</v>
      </c>
      <c r="Q4" s="140" t="s">
        <v>12</v>
      </c>
      <c r="R4" s="23"/>
    </row>
    <row r="5" spans="1:18" ht="95.25" customHeight="1" x14ac:dyDescent="0.25">
      <c r="A5" s="15"/>
      <c r="B5" s="140"/>
      <c r="C5" s="147"/>
      <c r="D5" s="147"/>
      <c r="E5" s="76" t="s">
        <v>2</v>
      </c>
      <c r="F5" s="76" t="s">
        <v>3</v>
      </c>
      <c r="G5" s="76" t="s">
        <v>4</v>
      </c>
      <c r="H5" s="76" t="s">
        <v>5</v>
      </c>
      <c r="I5" s="76" t="s">
        <v>31</v>
      </c>
      <c r="J5" s="76" t="s">
        <v>2</v>
      </c>
      <c r="K5" s="76" t="s">
        <v>2</v>
      </c>
      <c r="L5" s="77" t="s">
        <v>38</v>
      </c>
      <c r="M5" s="76" t="s">
        <v>6</v>
      </c>
      <c r="N5" s="76" t="s">
        <v>7</v>
      </c>
      <c r="O5" s="141"/>
      <c r="P5" s="141"/>
      <c r="Q5" s="140"/>
      <c r="R5" s="23"/>
    </row>
    <row r="6" spans="1:18" ht="28.5" customHeight="1" x14ac:dyDescent="0.25">
      <c r="A6" s="15"/>
      <c r="B6" s="140"/>
      <c r="C6" s="147"/>
      <c r="D6" s="147"/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4" t="s">
        <v>19</v>
      </c>
      <c r="L6" s="24" t="s">
        <v>20</v>
      </c>
      <c r="M6" s="24" t="s">
        <v>21</v>
      </c>
      <c r="N6" s="24" t="s">
        <v>22</v>
      </c>
      <c r="O6" s="24" t="s">
        <v>23</v>
      </c>
      <c r="P6" s="24" t="s">
        <v>24</v>
      </c>
      <c r="Q6" s="24" t="s">
        <v>32</v>
      </c>
      <c r="R6" s="25"/>
    </row>
    <row r="7" spans="1:18" ht="46.5" customHeight="1" x14ac:dyDescent="0.25">
      <c r="A7" s="15"/>
      <c r="B7" s="140"/>
      <c r="C7" s="147"/>
      <c r="D7" s="147"/>
      <c r="E7" s="26" t="s">
        <v>30</v>
      </c>
      <c r="F7" s="24"/>
      <c r="G7" s="24"/>
      <c r="H7" s="24"/>
      <c r="I7" s="24"/>
      <c r="J7" s="26" t="s">
        <v>34</v>
      </c>
      <c r="K7" s="26" t="s">
        <v>35</v>
      </c>
      <c r="L7" s="24"/>
      <c r="M7" s="24"/>
      <c r="N7" s="24"/>
      <c r="O7" s="24"/>
      <c r="P7" s="26" t="s">
        <v>33</v>
      </c>
      <c r="Q7" s="24"/>
      <c r="R7" s="25"/>
    </row>
    <row r="8" spans="1:18" ht="39.950000000000003" customHeight="1" x14ac:dyDescent="0.25">
      <c r="A8" s="15"/>
      <c r="B8" s="27" t="s">
        <v>70</v>
      </c>
      <c r="C8" s="28"/>
      <c r="D8" s="29" t="s">
        <v>26</v>
      </c>
      <c r="E8" s="10">
        <f>F8+G8+H8+I8</f>
        <v>245483487</v>
      </c>
      <c r="F8" s="10"/>
      <c r="G8" s="10">
        <f>SUM(G9:G14)</f>
        <v>245483487</v>
      </c>
      <c r="H8" s="10"/>
      <c r="I8" s="10"/>
      <c r="J8" s="30">
        <f>K8+O8</f>
        <v>43320616</v>
      </c>
      <c r="K8" s="30">
        <f>L8+M8+N8</f>
        <v>25992369</v>
      </c>
      <c r="L8" s="30">
        <f>SUM(L9:L14)</f>
        <v>1799088</v>
      </c>
      <c r="M8" s="30">
        <f>SUM(M9:M14)</f>
        <v>1424765</v>
      </c>
      <c r="N8" s="30">
        <f>SUM(N9:N14)</f>
        <v>22768516</v>
      </c>
      <c r="O8" s="30">
        <f>SUM(O9:O14)</f>
        <v>17328247</v>
      </c>
      <c r="P8" s="30">
        <f>E8+J8</f>
        <v>288804103</v>
      </c>
      <c r="Q8" s="30"/>
    </row>
    <row r="9" spans="1:18" s="35" customFormat="1" ht="39.950000000000003" customHeight="1" x14ac:dyDescent="0.25">
      <c r="A9" s="31"/>
      <c r="B9" s="32" t="s">
        <v>71</v>
      </c>
      <c r="C9" s="33" t="s">
        <v>77</v>
      </c>
      <c r="D9" s="34"/>
      <c r="E9" s="11">
        <f>F9+G9+H9+I9</f>
        <v>18902879</v>
      </c>
      <c r="F9" s="11"/>
      <c r="G9" s="11">
        <f>SUM('Tabela 2 Alokacja na zakresy'!G5:G7)</f>
        <v>18902879</v>
      </c>
      <c r="H9" s="11"/>
      <c r="I9" s="11"/>
      <c r="J9" s="9">
        <f t="shared" ref="J9:J14" si="0">K9+O9</f>
        <v>3335802</v>
      </c>
      <c r="K9" s="9">
        <f t="shared" ref="K9:K14" si="1">L9+M9+N9</f>
        <v>2728992</v>
      </c>
      <c r="L9" s="9"/>
      <c r="M9" s="9"/>
      <c r="N9" s="9">
        <v>2728992</v>
      </c>
      <c r="O9" s="9">
        <v>606810</v>
      </c>
      <c r="P9" s="9">
        <f t="shared" ref="P9:P14" si="2">E9+J9</f>
        <v>22238681</v>
      </c>
      <c r="Q9" s="9"/>
      <c r="R9" s="19"/>
    </row>
    <row r="10" spans="1:18" s="35" customFormat="1" ht="39.950000000000003" customHeight="1" x14ac:dyDescent="0.25">
      <c r="A10" s="31"/>
      <c r="B10" s="32" t="s">
        <v>72</v>
      </c>
      <c r="C10" s="33" t="s">
        <v>77</v>
      </c>
      <c r="D10" s="34"/>
      <c r="E10" s="11">
        <f t="shared" ref="E10:E45" si="3">F10+G10+H10+I10</f>
        <v>18613212</v>
      </c>
      <c r="F10" s="11"/>
      <c r="G10" s="11">
        <f>SUM('Tabela 2 Alokacja na zakresy'!G8:G22)</f>
        <v>18613212</v>
      </c>
      <c r="H10" s="11"/>
      <c r="I10" s="11"/>
      <c r="J10" s="9">
        <f t="shared" si="0"/>
        <v>11663529</v>
      </c>
      <c r="K10" s="36"/>
      <c r="L10" s="9"/>
      <c r="M10" s="9"/>
      <c r="N10" s="9"/>
      <c r="O10" s="9">
        <v>11663529</v>
      </c>
      <c r="P10" s="9">
        <f t="shared" si="2"/>
        <v>30276741</v>
      </c>
      <c r="Q10" s="9"/>
      <c r="R10" s="19"/>
    </row>
    <row r="11" spans="1:18" s="35" customFormat="1" ht="39.950000000000003" customHeight="1" x14ac:dyDescent="0.25">
      <c r="A11" s="31"/>
      <c r="B11" s="32" t="s">
        <v>259</v>
      </c>
      <c r="C11" s="33" t="s">
        <v>77</v>
      </c>
      <c r="D11" s="34"/>
      <c r="E11" s="11">
        <f t="shared" si="3"/>
        <v>2310909</v>
      </c>
      <c r="F11" s="11"/>
      <c r="G11" s="11">
        <f>SUM('Tabela 2 Alokacja na zakresy'!G23)</f>
        <v>2310909</v>
      </c>
      <c r="H11" s="11"/>
      <c r="I11" s="11"/>
      <c r="J11" s="9">
        <f t="shared" si="0"/>
        <v>407808</v>
      </c>
      <c r="K11" s="9">
        <f t="shared" si="1"/>
        <v>407808</v>
      </c>
      <c r="L11" s="9"/>
      <c r="M11" s="9">
        <v>407808</v>
      </c>
      <c r="N11" s="9"/>
      <c r="O11" s="9"/>
      <c r="P11" s="9">
        <f t="shared" si="2"/>
        <v>2718717</v>
      </c>
      <c r="Q11" s="9"/>
      <c r="R11" s="19"/>
    </row>
    <row r="12" spans="1:18" s="35" customFormat="1" ht="39.950000000000003" customHeight="1" x14ac:dyDescent="0.25">
      <c r="A12" s="31"/>
      <c r="B12" s="32" t="s">
        <v>236</v>
      </c>
      <c r="C12" s="38" t="s">
        <v>237</v>
      </c>
      <c r="D12" s="34"/>
      <c r="E12" s="11">
        <f t="shared" ref="E12" si="4">F12+G12+H12+I12</f>
        <v>24440000</v>
      </c>
      <c r="F12" s="11"/>
      <c r="G12" s="11">
        <f>SUM('Tabela 2 Alokacja na zakresy'!G24:G25)</f>
        <v>24440000</v>
      </c>
      <c r="H12" s="11"/>
      <c r="I12" s="11"/>
      <c r="J12" s="9">
        <f t="shared" ref="J12" si="5">K12+O12</f>
        <v>4312942</v>
      </c>
      <c r="K12" s="9">
        <f t="shared" ref="K12" si="6">L12+M12+N12</f>
        <v>2623146</v>
      </c>
      <c r="L12" s="41">
        <v>1799088</v>
      </c>
      <c r="M12" s="9">
        <v>824058</v>
      </c>
      <c r="N12" s="9"/>
      <c r="O12" s="9">
        <v>1689796</v>
      </c>
      <c r="P12" s="9">
        <f>E12+J12</f>
        <v>28752942</v>
      </c>
      <c r="Q12" s="9"/>
      <c r="R12" s="19"/>
    </row>
    <row r="13" spans="1:18" s="35" customFormat="1" ht="39.950000000000003" customHeight="1" x14ac:dyDescent="0.25">
      <c r="A13" s="31"/>
      <c r="B13" s="32" t="s">
        <v>260</v>
      </c>
      <c r="C13" s="38" t="s">
        <v>262</v>
      </c>
      <c r="D13" s="34"/>
      <c r="E13" s="11">
        <f t="shared" si="3"/>
        <v>67659189</v>
      </c>
      <c r="F13" s="11"/>
      <c r="G13" s="11">
        <f>SUM('Tabela 2 Alokacja na zakresy'!G26:G37)</f>
        <v>67659189</v>
      </c>
      <c r="H13" s="11"/>
      <c r="I13" s="11"/>
      <c r="J13" s="9">
        <f t="shared" si="0"/>
        <v>3561011</v>
      </c>
      <c r="K13" s="9">
        <f t="shared" si="1"/>
        <v>192899</v>
      </c>
      <c r="L13" s="9"/>
      <c r="M13" s="9">
        <v>192899</v>
      </c>
      <c r="N13" s="9"/>
      <c r="O13" s="9">
        <v>3368112</v>
      </c>
      <c r="P13" s="9">
        <f t="shared" si="2"/>
        <v>71220200</v>
      </c>
      <c r="Q13" s="9"/>
      <c r="R13" s="19"/>
    </row>
    <row r="14" spans="1:18" s="35" customFormat="1" ht="39.950000000000003" customHeight="1" x14ac:dyDescent="0.25">
      <c r="A14" s="31"/>
      <c r="B14" s="32" t="s">
        <v>261</v>
      </c>
      <c r="C14" s="38" t="s">
        <v>262</v>
      </c>
      <c r="D14" s="34"/>
      <c r="E14" s="11">
        <f t="shared" si="3"/>
        <v>113557298</v>
      </c>
      <c r="F14" s="11"/>
      <c r="G14" s="11">
        <f>SUM('Tabela 2 Alokacja na zakresy'!G38:G50)</f>
        <v>113557298</v>
      </c>
      <c r="H14" s="11"/>
      <c r="I14" s="11"/>
      <c r="J14" s="9">
        <f t="shared" si="0"/>
        <v>20039524</v>
      </c>
      <c r="K14" s="9">
        <f t="shared" si="1"/>
        <v>20039524</v>
      </c>
      <c r="L14" s="9"/>
      <c r="M14" s="9"/>
      <c r="N14" s="9">
        <v>20039524</v>
      </c>
      <c r="O14" s="9"/>
      <c r="P14" s="9">
        <f t="shared" si="2"/>
        <v>133596822</v>
      </c>
      <c r="Q14" s="9"/>
      <c r="R14" s="19"/>
    </row>
    <row r="15" spans="1:18" s="40" customFormat="1" ht="39.950000000000003" customHeight="1" x14ac:dyDescent="0.25">
      <c r="A15" s="39"/>
      <c r="B15" s="27" t="s">
        <v>73</v>
      </c>
      <c r="C15" s="29"/>
      <c r="D15" s="29" t="s">
        <v>26</v>
      </c>
      <c r="E15" s="10">
        <f t="shared" si="3"/>
        <v>426127703</v>
      </c>
      <c r="F15" s="10"/>
      <c r="G15" s="10">
        <f>SUM(G16:G45)</f>
        <v>426127703</v>
      </c>
      <c r="H15" s="10"/>
      <c r="I15" s="10"/>
      <c r="J15" s="30">
        <f>K15+O15</f>
        <v>81159837</v>
      </c>
      <c r="K15" s="30">
        <f>L15+M15+N15</f>
        <v>30079603</v>
      </c>
      <c r="L15" s="30">
        <f>SUM(L16:L45)</f>
        <v>5514846</v>
      </c>
      <c r="M15" s="30">
        <f>SUM(M16:M45)</f>
        <v>24541699</v>
      </c>
      <c r="N15" s="30">
        <f>SUM(N16:N45)</f>
        <v>23058</v>
      </c>
      <c r="O15" s="30">
        <f>SUM(O16:O45)</f>
        <v>51080234</v>
      </c>
      <c r="P15" s="30">
        <f>E15+J15</f>
        <v>507287540</v>
      </c>
      <c r="Q15" s="30"/>
      <c r="R15" s="19"/>
    </row>
    <row r="16" spans="1:18" s="35" customFormat="1" ht="39.950000000000003" customHeight="1" x14ac:dyDescent="0.25">
      <c r="A16" s="31"/>
      <c r="B16" s="32" t="s">
        <v>74</v>
      </c>
      <c r="C16" s="33" t="s">
        <v>78</v>
      </c>
      <c r="D16" s="34"/>
      <c r="E16" s="11">
        <f t="shared" si="3"/>
        <v>48389772</v>
      </c>
      <c r="F16" s="11"/>
      <c r="G16" s="11">
        <f>SUM('Tabela 2 Alokacja na zakresy'!G51:G56)</f>
        <v>48389772</v>
      </c>
      <c r="H16" s="12"/>
      <c r="I16" s="11"/>
      <c r="J16" s="9">
        <f t="shared" ref="J16:J45" si="7">K16+O16</f>
        <v>8539372</v>
      </c>
      <c r="K16" s="9">
        <f t="shared" ref="K16:K45" si="8">L16+M16+N16</f>
        <v>2625926</v>
      </c>
      <c r="L16" s="41">
        <v>1121642</v>
      </c>
      <c r="M16" s="9">
        <v>1504284</v>
      </c>
      <c r="N16" s="9"/>
      <c r="O16" s="9">
        <v>5913446</v>
      </c>
      <c r="P16" s="9">
        <f>E16+J16</f>
        <v>56929144</v>
      </c>
      <c r="Q16" s="9"/>
      <c r="R16" s="19"/>
    </row>
    <row r="17" spans="1:18" s="35" customFormat="1" ht="39.950000000000003" customHeight="1" x14ac:dyDescent="0.25">
      <c r="A17" s="31"/>
      <c r="B17" s="32" t="s">
        <v>428</v>
      </c>
      <c r="C17" s="33" t="s">
        <v>78</v>
      </c>
      <c r="D17" s="34"/>
      <c r="E17" s="11">
        <f t="shared" si="3"/>
        <v>43203791</v>
      </c>
      <c r="F17" s="11"/>
      <c r="G17" s="11">
        <f>SUM('Tabela 2 Alokacja na zakresy'!G57:G62)</f>
        <v>43203791</v>
      </c>
      <c r="H17" s="12"/>
      <c r="I17" s="11"/>
      <c r="J17" s="9">
        <f t="shared" si="7"/>
        <v>7624199</v>
      </c>
      <c r="K17" s="9">
        <f t="shared" si="8"/>
        <v>1981843</v>
      </c>
      <c r="L17" s="41">
        <v>900100</v>
      </c>
      <c r="M17" s="9">
        <v>1081743</v>
      </c>
      <c r="N17" s="9"/>
      <c r="O17" s="9">
        <v>5642356</v>
      </c>
      <c r="P17" s="9">
        <f t="shared" ref="P17:P45" si="9">E17+J17</f>
        <v>50827990</v>
      </c>
      <c r="Q17" s="9"/>
      <c r="R17" s="19"/>
    </row>
    <row r="18" spans="1:18" s="35" customFormat="1" ht="39.950000000000003" customHeight="1" x14ac:dyDescent="0.25">
      <c r="A18" s="31"/>
      <c r="B18" s="32" t="s">
        <v>289</v>
      </c>
      <c r="C18" s="38" t="s">
        <v>78</v>
      </c>
      <c r="D18" s="34"/>
      <c r="E18" s="11">
        <f t="shared" si="3"/>
        <v>22000000</v>
      </c>
      <c r="F18" s="11"/>
      <c r="G18" s="11">
        <f>SUM('Tabela 2 Alokacja na zakresy'!G63:G70)</f>
        <v>22000000</v>
      </c>
      <c r="H18" s="11"/>
      <c r="I18" s="11"/>
      <c r="J18" s="9">
        <f t="shared" si="7"/>
        <v>3882353</v>
      </c>
      <c r="K18" s="9"/>
      <c r="L18" s="9"/>
      <c r="M18" s="9"/>
      <c r="N18" s="9"/>
      <c r="O18" s="9">
        <v>3882353</v>
      </c>
      <c r="P18" s="9">
        <f t="shared" si="9"/>
        <v>25882353</v>
      </c>
      <c r="Q18" s="9"/>
      <c r="R18" s="19"/>
    </row>
    <row r="19" spans="1:18" s="35" customFormat="1" ht="39.950000000000003" customHeight="1" x14ac:dyDescent="0.25">
      <c r="A19" s="31"/>
      <c r="B19" s="32" t="s">
        <v>290</v>
      </c>
      <c r="C19" s="38" t="s">
        <v>78</v>
      </c>
      <c r="D19" s="34"/>
      <c r="E19" s="11">
        <f t="shared" si="3"/>
        <v>7742486</v>
      </c>
      <c r="F19" s="11"/>
      <c r="G19" s="11">
        <f>SUM('Tabela 2 Alokacja na zakresy'!G71)</f>
        <v>7742486</v>
      </c>
      <c r="H19" s="11"/>
      <c r="I19" s="11"/>
      <c r="J19" s="9">
        <f t="shared" si="7"/>
        <v>7327144</v>
      </c>
      <c r="K19" s="9">
        <f t="shared" si="8"/>
        <v>7327144</v>
      </c>
      <c r="L19" s="41">
        <v>1092963</v>
      </c>
      <c r="M19" s="9">
        <v>6234181</v>
      </c>
      <c r="N19" s="9"/>
      <c r="O19" s="9"/>
      <c r="P19" s="9">
        <f t="shared" si="9"/>
        <v>15069630</v>
      </c>
      <c r="Q19" s="42"/>
      <c r="R19" s="19"/>
    </row>
    <row r="20" spans="1:18" s="35" customFormat="1" ht="39.950000000000003" customHeight="1" x14ac:dyDescent="0.25">
      <c r="A20" s="31"/>
      <c r="B20" s="32" t="s">
        <v>216</v>
      </c>
      <c r="C20" s="33" t="s">
        <v>219</v>
      </c>
      <c r="D20" s="34"/>
      <c r="E20" s="11">
        <f t="shared" si="3"/>
        <v>64946664</v>
      </c>
      <c r="F20" s="11"/>
      <c r="G20" s="11">
        <f>SUM('Tabela 2 Alokacja na zakresy'!G72:G76)</f>
        <v>64946664</v>
      </c>
      <c r="H20" s="11"/>
      <c r="I20" s="11"/>
      <c r="J20" s="9">
        <f t="shared" si="7"/>
        <v>11461176</v>
      </c>
      <c r="K20" s="9">
        <f t="shared" si="8"/>
        <v>2454804</v>
      </c>
      <c r="L20" s="9"/>
      <c r="M20" s="9">
        <v>2454804</v>
      </c>
      <c r="N20" s="9"/>
      <c r="O20" s="9">
        <v>9006372</v>
      </c>
      <c r="P20" s="9">
        <f t="shared" si="9"/>
        <v>76407840</v>
      </c>
      <c r="Q20" s="42"/>
      <c r="R20" s="19"/>
    </row>
    <row r="21" spans="1:18" s="35" customFormat="1" ht="39.950000000000003" customHeight="1" x14ac:dyDescent="0.25">
      <c r="A21" s="31"/>
      <c r="B21" s="32" t="s">
        <v>429</v>
      </c>
      <c r="C21" s="33" t="s">
        <v>219</v>
      </c>
      <c r="D21" s="34"/>
      <c r="E21" s="11">
        <f t="shared" si="3"/>
        <v>15679209</v>
      </c>
      <c r="F21" s="11"/>
      <c r="G21" s="11">
        <f>SUM('Tabela 2 Alokacja na zakresy'!G77:G81)</f>
        <v>15679209</v>
      </c>
      <c r="H21" s="11"/>
      <c r="I21" s="11"/>
      <c r="J21" s="9">
        <f t="shared" si="7"/>
        <v>2766919</v>
      </c>
      <c r="K21" s="9">
        <f t="shared" si="8"/>
        <v>1298824</v>
      </c>
      <c r="L21" s="9"/>
      <c r="M21" s="9">
        <v>1298824</v>
      </c>
      <c r="N21" s="9"/>
      <c r="O21" s="9">
        <v>1468095</v>
      </c>
      <c r="P21" s="9">
        <f t="shared" si="9"/>
        <v>18446128</v>
      </c>
      <c r="Q21" s="42"/>
      <c r="R21" s="19"/>
    </row>
    <row r="22" spans="1:18" s="35" customFormat="1" ht="39.950000000000003" customHeight="1" x14ac:dyDescent="0.25">
      <c r="A22" s="31"/>
      <c r="B22" s="32" t="s">
        <v>217</v>
      </c>
      <c r="C22" s="33" t="s">
        <v>219</v>
      </c>
      <c r="D22" s="34"/>
      <c r="E22" s="11">
        <f t="shared" si="3"/>
        <v>30000000</v>
      </c>
      <c r="F22" s="11"/>
      <c r="G22" s="11">
        <f>SUM('Tabela 2 Alokacja na zakresy'!G82:G86)</f>
        <v>30000000</v>
      </c>
      <c r="H22" s="11"/>
      <c r="I22" s="11"/>
      <c r="J22" s="9">
        <f t="shared" si="7"/>
        <v>5294118</v>
      </c>
      <c r="K22" s="9"/>
      <c r="L22" s="9"/>
      <c r="M22" s="9"/>
      <c r="N22" s="9"/>
      <c r="O22" s="9">
        <v>5294118</v>
      </c>
      <c r="P22" s="9">
        <f t="shared" si="9"/>
        <v>35294118</v>
      </c>
      <c r="Q22" s="42"/>
      <c r="R22" s="19"/>
    </row>
    <row r="23" spans="1:18" s="35" customFormat="1" ht="39.950000000000003" customHeight="1" x14ac:dyDescent="0.25">
      <c r="A23" s="31"/>
      <c r="B23" s="32" t="s">
        <v>218</v>
      </c>
      <c r="C23" s="33" t="s">
        <v>220</v>
      </c>
      <c r="D23" s="34"/>
      <c r="E23" s="11">
        <f t="shared" si="3"/>
        <v>24111539</v>
      </c>
      <c r="F23" s="11"/>
      <c r="G23" s="11">
        <f>SUM('Tabela 2 Alokacja na zakresy'!G87:G89)</f>
        <v>24111539</v>
      </c>
      <c r="H23" s="11"/>
      <c r="I23" s="11"/>
      <c r="J23" s="9">
        <f t="shared" si="7"/>
        <v>4254978</v>
      </c>
      <c r="K23" s="9">
        <f t="shared" si="8"/>
        <v>1387204</v>
      </c>
      <c r="L23" s="9"/>
      <c r="M23" s="9">
        <v>1387204</v>
      </c>
      <c r="N23" s="9"/>
      <c r="O23" s="9">
        <v>2867774</v>
      </c>
      <c r="P23" s="9">
        <f t="shared" si="9"/>
        <v>28366517</v>
      </c>
      <c r="Q23" s="9"/>
      <c r="R23" s="19"/>
    </row>
    <row r="24" spans="1:18" s="35" customFormat="1" ht="39.950000000000003" customHeight="1" x14ac:dyDescent="0.25">
      <c r="A24" s="31"/>
      <c r="B24" s="78" t="s">
        <v>430</v>
      </c>
      <c r="C24" s="33" t="s">
        <v>220</v>
      </c>
      <c r="D24" s="34"/>
      <c r="E24" s="11">
        <f t="shared" si="3"/>
        <v>5029500</v>
      </c>
      <c r="F24" s="11"/>
      <c r="G24" s="11">
        <f>SUM('Tabela 2 Alokacja na zakresy'!G90:G92)</f>
        <v>5029500</v>
      </c>
      <c r="H24" s="11"/>
      <c r="I24" s="11"/>
      <c r="J24" s="9">
        <f t="shared" si="7"/>
        <v>887559</v>
      </c>
      <c r="K24" s="9">
        <f t="shared" si="8"/>
        <v>411765</v>
      </c>
      <c r="L24" s="9"/>
      <c r="M24" s="9">
        <v>411765</v>
      </c>
      <c r="N24" s="9"/>
      <c r="O24" s="9">
        <v>475794</v>
      </c>
      <c r="P24" s="9">
        <f t="shared" si="9"/>
        <v>5917059</v>
      </c>
      <c r="Q24" s="9"/>
      <c r="R24" s="19"/>
    </row>
    <row r="25" spans="1:18" s="35" customFormat="1" ht="39.950000000000003" customHeight="1" x14ac:dyDescent="0.25">
      <c r="A25" s="31"/>
      <c r="B25" s="32" t="s">
        <v>291</v>
      </c>
      <c r="C25" s="33" t="s">
        <v>292</v>
      </c>
      <c r="D25" s="34"/>
      <c r="E25" s="11">
        <f t="shared" si="3"/>
        <v>767041</v>
      </c>
      <c r="F25" s="11"/>
      <c r="G25" s="11">
        <f>SUM('Tabela 2 Alokacja na zakresy'!G93:G93)</f>
        <v>767041</v>
      </c>
      <c r="H25" s="11"/>
      <c r="I25" s="11"/>
      <c r="J25" s="9">
        <f t="shared" si="7"/>
        <v>135361</v>
      </c>
      <c r="K25" s="9">
        <f t="shared" si="8"/>
        <v>89865</v>
      </c>
      <c r="L25" s="9"/>
      <c r="M25" s="9">
        <v>89865</v>
      </c>
      <c r="N25" s="9"/>
      <c r="O25" s="9">
        <v>45496</v>
      </c>
      <c r="P25" s="9">
        <f t="shared" si="9"/>
        <v>902402</v>
      </c>
      <c r="Q25" s="9"/>
      <c r="R25" s="19"/>
    </row>
    <row r="26" spans="1:18" s="35" customFormat="1" ht="39.950000000000003" customHeight="1" x14ac:dyDescent="0.25">
      <c r="A26" s="31"/>
      <c r="B26" s="32" t="s">
        <v>293</v>
      </c>
      <c r="C26" s="33" t="s">
        <v>292</v>
      </c>
      <c r="D26" s="34"/>
      <c r="E26" s="11">
        <f t="shared" si="3"/>
        <v>2465137</v>
      </c>
      <c r="F26" s="11"/>
      <c r="G26" s="11">
        <f>SUM('Tabela 2 Alokacja na zakresy'!G94:G94)</f>
        <v>2465137</v>
      </c>
      <c r="H26" s="11"/>
      <c r="I26" s="11"/>
      <c r="J26" s="9">
        <f t="shared" si="7"/>
        <v>435025</v>
      </c>
      <c r="K26" s="9">
        <f t="shared" si="8"/>
        <v>391522</v>
      </c>
      <c r="L26" s="9"/>
      <c r="M26" s="9">
        <v>391522</v>
      </c>
      <c r="N26" s="9"/>
      <c r="O26" s="9">
        <v>43503</v>
      </c>
      <c r="P26" s="9">
        <f t="shared" si="9"/>
        <v>2900162</v>
      </c>
      <c r="Q26" s="9"/>
      <c r="R26" s="19"/>
    </row>
    <row r="27" spans="1:18" s="35" customFormat="1" ht="39.950000000000003" customHeight="1" x14ac:dyDescent="0.25">
      <c r="A27" s="31"/>
      <c r="B27" s="32" t="s">
        <v>375</v>
      </c>
      <c r="C27" s="33" t="s">
        <v>292</v>
      </c>
      <c r="D27" s="34"/>
      <c r="E27" s="11">
        <f t="shared" si="3"/>
        <v>13760000</v>
      </c>
      <c r="F27" s="11"/>
      <c r="G27" s="11">
        <f>SUM('Tabela 2 Alokacja na zakresy'!G95:G97)</f>
        <v>13760000</v>
      </c>
      <c r="H27" s="11"/>
      <c r="I27" s="11"/>
      <c r="J27" s="9">
        <f t="shared" si="7"/>
        <v>2428236</v>
      </c>
      <c r="K27" s="9">
        <f t="shared" si="8"/>
        <v>1214119</v>
      </c>
      <c r="L27" s="9"/>
      <c r="M27" s="9">
        <v>1214119</v>
      </c>
      <c r="N27" s="9"/>
      <c r="O27" s="9">
        <v>1214117</v>
      </c>
      <c r="P27" s="9">
        <f t="shared" si="9"/>
        <v>16188236</v>
      </c>
      <c r="Q27" s="9"/>
      <c r="R27" s="19"/>
    </row>
    <row r="28" spans="1:18" s="35" customFormat="1" ht="39.950000000000003" customHeight="1" x14ac:dyDescent="0.25">
      <c r="A28" s="31"/>
      <c r="B28" s="32" t="s">
        <v>332</v>
      </c>
      <c r="C28" s="33" t="s">
        <v>336</v>
      </c>
      <c r="D28" s="34"/>
      <c r="E28" s="11">
        <f t="shared" si="3"/>
        <v>30083983</v>
      </c>
      <c r="F28" s="11"/>
      <c r="G28" s="11">
        <f>SUM('Tabela 2 Alokacja na zakresy'!G98:G104)</f>
        <v>30083983</v>
      </c>
      <c r="H28" s="11"/>
      <c r="I28" s="11"/>
      <c r="J28" s="9">
        <f t="shared" si="7"/>
        <v>5308939</v>
      </c>
      <c r="K28" s="9">
        <f t="shared" si="8"/>
        <v>1447674</v>
      </c>
      <c r="L28" s="9"/>
      <c r="M28" s="9">
        <v>1447674</v>
      </c>
      <c r="N28" s="9"/>
      <c r="O28" s="9">
        <v>3861265</v>
      </c>
      <c r="P28" s="9">
        <f t="shared" si="9"/>
        <v>35392922</v>
      </c>
      <c r="Q28" s="9"/>
      <c r="R28" s="19"/>
    </row>
    <row r="29" spans="1:18" s="35" customFormat="1" ht="39.950000000000003" customHeight="1" x14ac:dyDescent="0.25">
      <c r="A29" s="31"/>
      <c r="B29" s="32" t="s">
        <v>333</v>
      </c>
      <c r="C29" s="33" t="s">
        <v>336</v>
      </c>
      <c r="D29" s="34"/>
      <c r="E29" s="11">
        <f t="shared" si="3"/>
        <v>4000000</v>
      </c>
      <c r="F29" s="11"/>
      <c r="G29" s="11">
        <f>SUM('Tabela 2 Alokacja na zakresy'!G105:G107)</f>
        <v>4000000</v>
      </c>
      <c r="H29" s="11"/>
      <c r="I29" s="11"/>
      <c r="J29" s="9">
        <f t="shared" si="7"/>
        <v>705882</v>
      </c>
      <c r="K29" s="9"/>
      <c r="L29" s="9"/>
      <c r="M29" s="9"/>
      <c r="N29" s="9"/>
      <c r="O29" s="9">
        <v>705882</v>
      </c>
      <c r="P29" s="9">
        <f t="shared" si="9"/>
        <v>4705882</v>
      </c>
      <c r="Q29" s="9"/>
      <c r="R29" s="19"/>
    </row>
    <row r="30" spans="1:18" s="35" customFormat="1" ht="39.950000000000003" customHeight="1" x14ac:dyDescent="0.25">
      <c r="A30" s="31"/>
      <c r="B30" s="32" t="s">
        <v>334</v>
      </c>
      <c r="C30" s="33" t="s">
        <v>337</v>
      </c>
      <c r="D30" s="92"/>
      <c r="E30" s="11">
        <f t="shared" si="3"/>
        <v>17859870</v>
      </c>
      <c r="F30" s="11"/>
      <c r="G30" s="11">
        <f>SUM('Tabela 2 Alokacja na zakresy'!G108:G113)</f>
        <v>17859870</v>
      </c>
      <c r="H30" s="11"/>
      <c r="I30" s="11"/>
      <c r="J30" s="9">
        <f t="shared" si="7"/>
        <v>3151742</v>
      </c>
      <c r="K30" s="9">
        <f t="shared" si="8"/>
        <v>2390280</v>
      </c>
      <c r="L30" s="41">
        <v>1807413</v>
      </c>
      <c r="M30" s="9">
        <v>581661</v>
      </c>
      <c r="N30" s="9">
        <v>1206</v>
      </c>
      <c r="O30" s="9">
        <v>761462</v>
      </c>
      <c r="P30" s="9">
        <f t="shared" si="9"/>
        <v>21011612</v>
      </c>
      <c r="Q30" s="9"/>
      <c r="R30" s="19"/>
    </row>
    <row r="31" spans="1:18" s="35" customFormat="1" ht="39.950000000000003" customHeight="1" x14ac:dyDescent="0.25">
      <c r="A31" s="31"/>
      <c r="B31" s="32" t="s">
        <v>431</v>
      </c>
      <c r="C31" s="33" t="s">
        <v>337</v>
      </c>
      <c r="D31" s="34"/>
      <c r="E31" s="11">
        <f t="shared" si="3"/>
        <v>10110532</v>
      </c>
      <c r="F31" s="11"/>
      <c r="G31" s="11">
        <f>SUM('Tabela 2 Alokacja na zakresy'!G114:G119)</f>
        <v>10110532</v>
      </c>
      <c r="H31" s="11"/>
      <c r="I31" s="11"/>
      <c r="J31" s="9">
        <f t="shared" si="7"/>
        <v>1784212</v>
      </c>
      <c r="K31" s="9">
        <f t="shared" si="8"/>
        <v>1264707</v>
      </c>
      <c r="L31" s="9"/>
      <c r="M31" s="9">
        <v>1264707</v>
      </c>
      <c r="N31" s="9"/>
      <c r="O31" s="9">
        <v>519505</v>
      </c>
      <c r="P31" s="9">
        <f>E31+J31</f>
        <v>11894744</v>
      </c>
      <c r="Q31" s="9"/>
      <c r="R31" s="19"/>
    </row>
    <row r="32" spans="1:18" s="35" customFormat="1" ht="39.950000000000003" customHeight="1" x14ac:dyDescent="0.25">
      <c r="A32" s="31"/>
      <c r="B32" s="32" t="s">
        <v>335</v>
      </c>
      <c r="C32" s="33" t="s">
        <v>337</v>
      </c>
      <c r="D32" s="92"/>
      <c r="E32" s="11">
        <f t="shared" si="3"/>
        <v>18193618</v>
      </c>
      <c r="F32" s="11"/>
      <c r="G32" s="11">
        <f>SUM('Tabela 2 Alokacja na zakresy'!G120)</f>
        <v>18193618</v>
      </c>
      <c r="H32" s="11"/>
      <c r="I32" s="11"/>
      <c r="J32" s="9">
        <f t="shared" si="7"/>
        <v>3210639</v>
      </c>
      <c r="K32" s="9">
        <f t="shared" si="8"/>
        <v>1195442</v>
      </c>
      <c r="L32" s="9"/>
      <c r="M32" s="9">
        <v>1173590</v>
      </c>
      <c r="N32" s="9">
        <v>21852</v>
      </c>
      <c r="O32" s="9">
        <v>2015197</v>
      </c>
      <c r="P32" s="9">
        <f t="shared" si="9"/>
        <v>21404257</v>
      </c>
      <c r="Q32" s="9"/>
      <c r="R32" s="19"/>
    </row>
    <row r="33" spans="1:18" ht="39.950000000000003" customHeight="1" x14ac:dyDescent="0.25">
      <c r="A33" s="15"/>
      <c r="B33" s="32" t="s">
        <v>379</v>
      </c>
      <c r="C33" s="33" t="s">
        <v>337</v>
      </c>
      <c r="D33" s="34"/>
      <c r="E33" s="11">
        <f t="shared" si="3"/>
        <v>3595468</v>
      </c>
      <c r="F33" s="11"/>
      <c r="G33" s="11">
        <f>SUM('Tabela 2 Alokacja na zakresy'!G121)</f>
        <v>3595468</v>
      </c>
      <c r="H33" s="11"/>
      <c r="I33" s="11"/>
      <c r="J33" s="9">
        <f t="shared" si="7"/>
        <v>634494</v>
      </c>
      <c r="K33" s="9">
        <f t="shared" si="8"/>
        <v>317996</v>
      </c>
      <c r="L33" s="9"/>
      <c r="M33" s="9">
        <v>317996</v>
      </c>
      <c r="N33" s="9"/>
      <c r="O33" s="9">
        <v>316498</v>
      </c>
      <c r="P33" s="9">
        <f t="shared" si="9"/>
        <v>4229962</v>
      </c>
      <c r="Q33" s="9"/>
    </row>
    <row r="34" spans="1:18" ht="39.950000000000003" customHeight="1" x14ac:dyDescent="0.25">
      <c r="A34" s="15"/>
      <c r="B34" s="32" t="s">
        <v>377</v>
      </c>
      <c r="C34" s="33" t="s">
        <v>397</v>
      </c>
      <c r="D34" s="34"/>
      <c r="E34" s="11">
        <f t="shared" si="3"/>
        <v>7808325</v>
      </c>
      <c r="F34" s="11"/>
      <c r="G34" s="11">
        <f>SUM('Tabela 2 Alokacja na zakresy'!G122:G127)</f>
        <v>7808325</v>
      </c>
      <c r="H34" s="11"/>
      <c r="I34" s="11"/>
      <c r="J34" s="9">
        <f t="shared" si="7"/>
        <v>1377940</v>
      </c>
      <c r="K34" s="9">
        <f t="shared" si="8"/>
        <v>324954</v>
      </c>
      <c r="L34" s="9">
        <v>183461</v>
      </c>
      <c r="M34" s="9">
        <v>141493</v>
      </c>
      <c r="N34" s="9"/>
      <c r="O34" s="41">
        <v>1052986</v>
      </c>
      <c r="P34" s="9">
        <f t="shared" si="9"/>
        <v>9186265</v>
      </c>
      <c r="Q34" s="9"/>
    </row>
    <row r="35" spans="1:18" ht="39.950000000000003" customHeight="1" x14ac:dyDescent="0.25">
      <c r="A35" s="15"/>
      <c r="B35" s="32" t="s">
        <v>422</v>
      </c>
      <c r="C35" s="33" t="s">
        <v>219</v>
      </c>
      <c r="D35" s="34"/>
      <c r="E35" s="11">
        <f t="shared" si="3"/>
        <v>6352388</v>
      </c>
      <c r="F35" s="11"/>
      <c r="G35" s="11">
        <f>SUM('Tabela 2 Alokacja na zakresy'!G128:G132)</f>
        <v>6352388</v>
      </c>
      <c r="H35" s="11"/>
      <c r="I35" s="11"/>
      <c r="J35" s="9">
        <f t="shared" si="7"/>
        <v>1121010</v>
      </c>
      <c r="K35" s="9">
        <f t="shared" si="8"/>
        <v>536471</v>
      </c>
      <c r="L35" s="9"/>
      <c r="M35" s="9">
        <v>536471</v>
      </c>
      <c r="N35" s="9"/>
      <c r="O35" s="41">
        <v>584539</v>
      </c>
      <c r="P35" s="9">
        <f t="shared" si="9"/>
        <v>7473398</v>
      </c>
      <c r="Q35" s="9"/>
    </row>
    <row r="36" spans="1:18" ht="39.950000000000003" customHeight="1" x14ac:dyDescent="0.25">
      <c r="A36" s="15"/>
      <c r="B36" s="78" t="s">
        <v>423</v>
      </c>
      <c r="C36" s="33" t="s">
        <v>220</v>
      </c>
      <c r="D36" s="34"/>
      <c r="E36" s="11">
        <f t="shared" si="3"/>
        <v>3820615</v>
      </c>
      <c r="F36" s="11"/>
      <c r="G36" s="11">
        <f>SUM('Tabela 2 Alokacja na zakresy'!G133:G135)</f>
        <v>3820615</v>
      </c>
      <c r="H36" s="11"/>
      <c r="I36" s="11"/>
      <c r="J36" s="9">
        <f t="shared" si="7"/>
        <v>674226</v>
      </c>
      <c r="K36" s="9">
        <f t="shared" si="8"/>
        <v>285356</v>
      </c>
      <c r="L36" s="9"/>
      <c r="M36" s="9">
        <v>285356</v>
      </c>
      <c r="N36" s="9"/>
      <c r="O36" s="9">
        <v>388870</v>
      </c>
      <c r="P36" s="9">
        <f t="shared" si="9"/>
        <v>4494841</v>
      </c>
      <c r="Q36" s="9"/>
    </row>
    <row r="37" spans="1:18" ht="39.950000000000003" customHeight="1" x14ac:dyDescent="0.25">
      <c r="A37" s="15"/>
      <c r="B37" s="32" t="s">
        <v>424</v>
      </c>
      <c r="C37" s="33" t="s">
        <v>337</v>
      </c>
      <c r="D37" s="34"/>
      <c r="E37" s="11">
        <f t="shared" si="3"/>
        <v>7992865</v>
      </c>
      <c r="F37" s="11"/>
      <c r="G37" s="11">
        <f>SUM('Tabela 2 Alokacja na zakresy'!G136)</f>
        <v>7992865</v>
      </c>
      <c r="H37" s="11"/>
      <c r="I37" s="11"/>
      <c r="J37" s="9">
        <f t="shared" si="7"/>
        <v>1410506</v>
      </c>
      <c r="K37" s="9">
        <f t="shared" si="8"/>
        <v>606187</v>
      </c>
      <c r="L37" s="9"/>
      <c r="M37" s="9">
        <v>606187</v>
      </c>
      <c r="N37" s="9"/>
      <c r="O37" s="9">
        <v>804319</v>
      </c>
      <c r="P37" s="9">
        <f t="shared" si="9"/>
        <v>9403371</v>
      </c>
      <c r="Q37" s="9"/>
    </row>
    <row r="38" spans="1:18" ht="39.950000000000003" customHeight="1" x14ac:dyDescent="0.25">
      <c r="A38" s="15"/>
      <c r="B38" s="32" t="s">
        <v>432</v>
      </c>
      <c r="C38" s="33" t="s">
        <v>78</v>
      </c>
      <c r="D38" s="34"/>
      <c r="E38" s="11">
        <f t="shared" si="3"/>
        <v>12950567</v>
      </c>
      <c r="F38" s="11"/>
      <c r="G38" s="11">
        <f>SUM('Tabela 2 Alokacja na zakresy'!G137:G142)</f>
        <v>12950567</v>
      </c>
      <c r="H38" s="11"/>
      <c r="I38" s="11"/>
      <c r="J38" s="9">
        <f t="shared" si="7"/>
        <v>2285395</v>
      </c>
      <c r="K38" s="9">
        <f t="shared" si="8"/>
        <v>537039</v>
      </c>
      <c r="L38" s="9">
        <v>304281</v>
      </c>
      <c r="M38" s="9">
        <v>232758</v>
      </c>
      <c r="N38" s="9"/>
      <c r="O38" s="41">
        <v>1748356</v>
      </c>
      <c r="P38" s="9">
        <f t="shared" si="9"/>
        <v>15235962</v>
      </c>
      <c r="Q38" s="9"/>
    </row>
    <row r="39" spans="1:18" ht="39.950000000000003" customHeight="1" x14ac:dyDescent="0.25">
      <c r="A39" s="15"/>
      <c r="B39" s="32" t="s">
        <v>433</v>
      </c>
      <c r="C39" s="33" t="s">
        <v>219</v>
      </c>
      <c r="D39" s="34"/>
      <c r="E39" s="11">
        <f t="shared" si="3"/>
        <v>3553403</v>
      </c>
      <c r="F39" s="11"/>
      <c r="G39" s="11">
        <f>SUM('Tabela 2 Alokacja na zakresy'!G143:G147)</f>
        <v>3553403</v>
      </c>
      <c r="H39" s="11"/>
      <c r="I39" s="11"/>
      <c r="J39" s="9">
        <f t="shared" si="7"/>
        <v>627071</v>
      </c>
      <c r="K39" s="9">
        <f t="shared" si="8"/>
        <v>310588</v>
      </c>
      <c r="L39" s="9"/>
      <c r="M39" s="9">
        <v>310588</v>
      </c>
      <c r="N39" s="9"/>
      <c r="O39" s="9">
        <v>316483</v>
      </c>
      <c r="P39" s="9">
        <f t="shared" si="9"/>
        <v>4180474</v>
      </c>
      <c r="Q39" s="9"/>
    </row>
    <row r="40" spans="1:18" ht="39.950000000000003" customHeight="1" x14ac:dyDescent="0.25">
      <c r="A40" s="15"/>
      <c r="B40" s="78" t="s">
        <v>434</v>
      </c>
      <c r="C40" s="33" t="s">
        <v>220</v>
      </c>
      <c r="D40" s="34"/>
      <c r="E40" s="11">
        <f t="shared" si="3"/>
        <v>3276672</v>
      </c>
      <c r="F40" s="11"/>
      <c r="G40" s="11">
        <f>SUM('Tabela 2 Alokacja na zakresy'!G148:G150)</f>
        <v>3276672</v>
      </c>
      <c r="H40" s="11"/>
      <c r="I40" s="11"/>
      <c r="J40" s="9">
        <f t="shared" si="7"/>
        <v>578236</v>
      </c>
      <c r="K40" s="9">
        <f t="shared" si="8"/>
        <v>263529</v>
      </c>
      <c r="L40" s="9"/>
      <c r="M40" s="9">
        <v>263529</v>
      </c>
      <c r="N40" s="9"/>
      <c r="O40" s="9">
        <v>314707</v>
      </c>
      <c r="P40" s="9">
        <f t="shared" si="9"/>
        <v>3854908</v>
      </c>
      <c r="Q40" s="9"/>
    </row>
    <row r="41" spans="1:18" ht="39.950000000000003" customHeight="1" x14ac:dyDescent="0.25">
      <c r="A41" s="15"/>
      <c r="B41" s="32" t="s">
        <v>435</v>
      </c>
      <c r="C41" s="33" t="s">
        <v>337</v>
      </c>
      <c r="D41" s="34"/>
      <c r="E41" s="11">
        <f t="shared" si="3"/>
        <v>1618862</v>
      </c>
      <c r="F41" s="11"/>
      <c r="G41" s="11">
        <f>SUM('Tabela 2 Alokacja na zakresy'!G151:G156)</f>
        <v>1618862</v>
      </c>
      <c r="H41" s="11"/>
      <c r="I41" s="11"/>
      <c r="J41" s="9">
        <f t="shared" si="7"/>
        <v>285681</v>
      </c>
      <c r="K41" s="9">
        <f t="shared" si="8"/>
        <v>205882</v>
      </c>
      <c r="L41" s="9"/>
      <c r="M41" s="9">
        <v>205882</v>
      </c>
      <c r="N41" s="9"/>
      <c r="O41" s="9">
        <v>79799</v>
      </c>
      <c r="P41" s="9">
        <f t="shared" si="9"/>
        <v>1904543</v>
      </c>
      <c r="Q41" s="9"/>
    </row>
    <row r="42" spans="1:18" ht="39.950000000000003" customHeight="1" x14ac:dyDescent="0.25">
      <c r="A42" s="15"/>
      <c r="B42" s="32" t="s">
        <v>425</v>
      </c>
      <c r="C42" s="33" t="s">
        <v>78</v>
      </c>
      <c r="D42" s="34"/>
      <c r="E42" s="11">
        <f t="shared" si="3"/>
        <v>4468338</v>
      </c>
      <c r="F42" s="11"/>
      <c r="G42" s="11">
        <f>SUM('Tabela 2 Alokacja na zakresy'!G157:G162)</f>
        <v>4468338</v>
      </c>
      <c r="H42" s="11"/>
      <c r="I42" s="11"/>
      <c r="J42" s="9">
        <f t="shared" si="7"/>
        <v>788531</v>
      </c>
      <c r="K42" s="9">
        <f t="shared" si="8"/>
        <v>187523</v>
      </c>
      <c r="L42" s="9">
        <v>104986</v>
      </c>
      <c r="M42" s="9">
        <v>82537</v>
      </c>
      <c r="N42" s="9"/>
      <c r="O42" s="41">
        <v>601008</v>
      </c>
      <c r="P42" s="9">
        <f t="shared" si="9"/>
        <v>5256869</v>
      </c>
      <c r="Q42" s="9"/>
    </row>
    <row r="43" spans="1:18" ht="39.950000000000003" customHeight="1" x14ac:dyDescent="0.25">
      <c r="A43" s="15"/>
      <c r="B43" s="32" t="s">
        <v>426</v>
      </c>
      <c r="C43" s="33" t="s">
        <v>219</v>
      </c>
      <c r="D43" s="34"/>
      <c r="E43" s="11">
        <f t="shared" si="3"/>
        <v>8178766</v>
      </c>
      <c r="F43" s="11"/>
      <c r="G43" s="11">
        <f>SUM('Tabela 2 Alokacja na zakresy'!G163:G167)</f>
        <v>8178766</v>
      </c>
      <c r="H43" s="11"/>
      <c r="I43" s="11"/>
      <c r="J43" s="9">
        <f t="shared" si="7"/>
        <v>1443312</v>
      </c>
      <c r="K43" s="9">
        <f t="shared" si="8"/>
        <v>677647</v>
      </c>
      <c r="L43" s="9"/>
      <c r="M43" s="9">
        <v>677647</v>
      </c>
      <c r="N43" s="9"/>
      <c r="O43" s="9">
        <v>765665</v>
      </c>
      <c r="P43" s="9">
        <f t="shared" si="9"/>
        <v>9622078</v>
      </c>
      <c r="Q43" s="9"/>
    </row>
    <row r="44" spans="1:18" ht="39.950000000000003" customHeight="1" x14ac:dyDescent="0.25">
      <c r="A44" s="15"/>
      <c r="B44" s="78" t="s">
        <v>427</v>
      </c>
      <c r="C44" s="33" t="s">
        <v>220</v>
      </c>
      <c r="D44" s="34"/>
      <c r="E44" s="11">
        <f t="shared" si="3"/>
        <v>3975605</v>
      </c>
      <c r="F44" s="11"/>
      <c r="G44" s="11">
        <f>SUM('Tabela 2 Alokacja na zakresy'!G168:G170)</f>
        <v>3975605</v>
      </c>
      <c r="H44" s="11"/>
      <c r="I44" s="11"/>
      <c r="J44" s="9">
        <f t="shared" si="7"/>
        <v>701577</v>
      </c>
      <c r="K44" s="9">
        <f t="shared" si="8"/>
        <v>329412</v>
      </c>
      <c r="L44" s="9"/>
      <c r="M44" s="9">
        <v>329412</v>
      </c>
      <c r="N44" s="9"/>
      <c r="O44" s="9">
        <v>372165</v>
      </c>
      <c r="P44" s="9">
        <f t="shared" si="9"/>
        <v>4677182</v>
      </c>
      <c r="Q44" s="9"/>
    </row>
    <row r="45" spans="1:18" ht="39.950000000000003" customHeight="1" x14ac:dyDescent="0.25">
      <c r="A45" s="15"/>
      <c r="B45" s="32" t="s">
        <v>441</v>
      </c>
      <c r="C45" s="33" t="s">
        <v>337</v>
      </c>
      <c r="D45" s="34"/>
      <c r="E45" s="11">
        <f t="shared" si="3"/>
        <v>192687</v>
      </c>
      <c r="F45" s="11"/>
      <c r="G45" s="11">
        <f>SUM('Tabela 2 Alokacja na zakresy'!G171)</f>
        <v>192687</v>
      </c>
      <c r="H45" s="11"/>
      <c r="I45" s="11"/>
      <c r="J45" s="9">
        <f t="shared" si="7"/>
        <v>34004</v>
      </c>
      <c r="K45" s="9">
        <f t="shared" si="8"/>
        <v>15900</v>
      </c>
      <c r="L45" s="9"/>
      <c r="M45" s="9">
        <v>15900</v>
      </c>
      <c r="N45" s="9"/>
      <c r="O45" s="9">
        <v>18104</v>
      </c>
      <c r="P45" s="9">
        <f t="shared" si="9"/>
        <v>226691</v>
      </c>
      <c r="Q45" s="9"/>
    </row>
    <row r="46" spans="1:18" s="40" customFormat="1" ht="39.950000000000003" customHeight="1" x14ac:dyDescent="0.25">
      <c r="A46" s="39"/>
      <c r="B46" s="27" t="s">
        <v>58</v>
      </c>
      <c r="C46" s="29"/>
      <c r="D46" s="29" t="s">
        <v>26</v>
      </c>
      <c r="E46" s="10">
        <f>F46+G46+H46+I46</f>
        <v>148540000</v>
      </c>
      <c r="F46" s="10"/>
      <c r="G46" s="10">
        <f>G47+G48+G49+G50+G51</f>
        <v>148540000</v>
      </c>
      <c r="H46" s="10"/>
      <c r="I46" s="10"/>
      <c r="J46" s="30">
        <f>K46+O46</f>
        <v>26212942</v>
      </c>
      <c r="K46" s="30">
        <f>L46+M46+N46</f>
        <v>14417118</v>
      </c>
      <c r="L46" s="30">
        <f>L47+L48+L49+L50+L51</f>
        <v>2997008</v>
      </c>
      <c r="M46" s="30">
        <f>M47+M48+M49+M50+M51</f>
        <v>11420110</v>
      </c>
      <c r="N46" s="30"/>
      <c r="O46" s="30">
        <f>O47+O48+O49+O50+O51</f>
        <v>11795824</v>
      </c>
      <c r="P46" s="30">
        <f>E46+J46</f>
        <v>174752942</v>
      </c>
      <c r="Q46" s="68"/>
      <c r="R46" s="19"/>
    </row>
    <row r="47" spans="1:18" ht="39.950000000000003" customHeight="1" x14ac:dyDescent="0.25">
      <c r="A47" s="15"/>
      <c r="B47" s="32" t="s">
        <v>57</v>
      </c>
      <c r="C47" s="33" t="s">
        <v>76</v>
      </c>
      <c r="D47" s="34"/>
      <c r="E47" s="11">
        <f t="shared" ref="E47:E51" si="10">F47+G47+H47+I47</f>
        <v>83597394</v>
      </c>
      <c r="F47" s="11"/>
      <c r="G47" s="11">
        <f>SUM('Tabela 2 Alokacja na zakresy'!G172:G179)</f>
        <v>83597394</v>
      </c>
      <c r="H47" s="12"/>
      <c r="I47" s="11"/>
      <c r="J47" s="9">
        <f t="shared" ref="J47:J51" si="11">K47+O47</f>
        <v>14752481</v>
      </c>
      <c r="K47" s="9">
        <f t="shared" ref="K47:K51" si="12">L47+M47+N47</f>
        <v>8415386</v>
      </c>
      <c r="L47" s="41">
        <v>1741892</v>
      </c>
      <c r="M47" s="9">
        <v>6673494</v>
      </c>
      <c r="N47" s="9"/>
      <c r="O47" s="9">
        <v>6337095</v>
      </c>
      <c r="P47" s="9">
        <f t="shared" ref="P47:P51" si="13">E47+J47</f>
        <v>98349875</v>
      </c>
      <c r="Q47" s="9"/>
    </row>
    <row r="48" spans="1:18" ht="39.950000000000003" customHeight="1" x14ac:dyDescent="0.25">
      <c r="A48" s="15"/>
      <c r="B48" s="32" t="s">
        <v>436</v>
      </c>
      <c r="C48" s="33" t="s">
        <v>76</v>
      </c>
      <c r="D48" s="34"/>
      <c r="E48" s="11">
        <f t="shared" si="10"/>
        <v>47054882</v>
      </c>
      <c r="F48" s="11"/>
      <c r="G48" s="11">
        <f>SUM('Tabela 2 Alokacja na zakresy'!G180:G187)</f>
        <v>47054882</v>
      </c>
      <c r="H48" s="12"/>
      <c r="I48" s="11"/>
      <c r="J48" s="9">
        <f t="shared" si="11"/>
        <v>8303803</v>
      </c>
      <c r="K48" s="9">
        <f t="shared" si="12"/>
        <v>4196716</v>
      </c>
      <c r="L48" s="41">
        <v>834634</v>
      </c>
      <c r="M48" s="9">
        <v>3362082</v>
      </c>
      <c r="N48" s="9"/>
      <c r="O48" s="9">
        <v>4107087</v>
      </c>
      <c r="P48" s="9">
        <f t="shared" si="13"/>
        <v>55358685</v>
      </c>
      <c r="Q48" s="9"/>
    </row>
    <row r="49" spans="1:18" ht="39.950000000000003" customHeight="1" x14ac:dyDescent="0.25">
      <c r="A49" s="15"/>
      <c r="B49" s="32" t="s">
        <v>404</v>
      </c>
      <c r="C49" s="33" t="s">
        <v>76</v>
      </c>
      <c r="D49" s="34"/>
      <c r="E49" s="11">
        <f t="shared" si="10"/>
        <v>7528330</v>
      </c>
      <c r="F49" s="11"/>
      <c r="G49" s="11">
        <f>SUM('Tabela 2 Alokacja na zakresy'!G188:G195)</f>
        <v>7528330</v>
      </c>
      <c r="H49" s="12"/>
      <c r="I49" s="11"/>
      <c r="J49" s="9">
        <f t="shared" si="11"/>
        <v>1328529</v>
      </c>
      <c r="K49" s="9">
        <f t="shared" si="12"/>
        <v>743446</v>
      </c>
      <c r="L49" s="41">
        <v>176964</v>
      </c>
      <c r="M49" s="9">
        <v>566482</v>
      </c>
      <c r="N49" s="9"/>
      <c r="O49" s="9">
        <v>585083</v>
      </c>
      <c r="P49" s="9">
        <f t="shared" si="13"/>
        <v>8856859</v>
      </c>
      <c r="Q49" s="9"/>
    </row>
    <row r="50" spans="1:18" ht="39.950000000000003" customHeight="1" x14ac:dyDescent="0.25">
      <c r="A50" s="15"/>
      <c r="B50" s="32" t="s">
        <v>437</v>
      </c>
      <c r="C50" s="33" t="s">
        <v>76</v>
      </c>
      <c r="D50" s="34"/>
      <c r="E50" s="11">
        <f t="shared" si="10"/>
        <v>2329050</v>
      </c>
      <c r="F50" s="11"/>
      <c r="G50" s="11">
        <f>SUM('Tabela 2 Alokacja na zakresy'!G196:G203)</f>
        <v>2329050</v>
      </c>
      <c r="H50" s="12"/>
      <c r="I50" s="11"/>
      <c r="J50" s="9">
        <f t="shared" si="11"/>
        <v>411009</v>
      </c>
      <c r="K50" s="9">
        <f t="shared" si="12"/>
        <v>327408</v>
      </c>
      <c r="L50" s="41">
        <v>54753</v>
      </c>
      <c r="M50" s="9">
        <v>272655</v>
      </c>
      <c r="N50" s="9"/>
      <c r="O50" s="9">
        <v>83601</v>
      </c>
      <c r="P50" s="9">
        <f t="shared" si="13"/>
        <v>2740059</v>
      </c>
      <c r="Q50" s="9"/>
    </row>
    <row r="51" spans="1:18" ht="39.950000000000003" customHeight="1" x14ac:dyDescent="0.25">
      <c r="A51" s="15"/>
      <c r="B51" s="32" t="s">
        <v>405</v>
      </c>
      <c r="C51" s="33" t="s">
        <v>76</v>
      </c>
      <c r="D51" s="34"/>
      <c r="E51" s="11">
        <f t="shared" si="10"/>
        <v>8030344</v>
      </c>
      <c r="F51" s="11"/>
      <c r="G51" s="11">
        <f>SUM('Tabela 2 Alokacja na zakresy'!G204:G211)</f>
        <v>8030344</v>
      </c>
      <c r="H51" s="12"/>
      <c r="I51" s="11"/>
      <c r="J51" s="9">
        <f t="shared" si="11"/>
        <v>1417120</v>
      </c>
      <c r="K51" s="9">
        <f t="shared" si="12"/>
        <v>734162</v>
      </c>
      <c r="L51" s="41">
        <v>188765</v>
      </c>
      <c r="M51" s="9">
        <v>545397</v>
      </c>
      <c r="N51" s="9"/>
      <c r="O51" s="9">
        <v>682958</v>
      </c>
      <c r="P51" s="9">
        <f t="shared" si="13"/>
        <v>9447464</v>
      </c>
      <c r="Q51" s="9"/>
    </row>
    <row r="52" spans="1:18" ht="39.950000000000003" customHeight="1" x14ac:dyDescent="0.25">
      <c r="A52" s="15"/>
      <c r="B52" s="27" t="s">
        <v>59</v>
      </c>
      <c r="C52" s="29"/>
      <c r="D52" s="29" t="s">
        <v>26</v>
      </c>
      <c r="E52" s="10">
        <f>F52+G52+H52+I52</f>
        <v>166598765</v>
      </c>
      <c r="F52" s="10"/>
      <c r="G52" s="10">
        <f>G53+G54+G55+G56+G57</f>
        <v>166598765</v>
      </c>
      <c r="H52" s="10"/>
      <c r="I52" s="10"/>
      <c r="J52" s="30">
        <f>K52+O52</f>
        <v>29399783</v>
      </c>
      <c r="K52" s="30">
        <f>L52+M52+N52</f>
        <v>28704254</v>
      </c>
      <c r="L52" s="30">
        <f>L53+L54+L55+L56+L57</f>
        <v>14996083</v>
      </c>
      <c r="M52" s="30">
        <f>M53+M54+M55+M56+M57</f>
        <v>13708171</v>
      </c>
      <c r="N52" s="30"/>
      <c r="O52" s="30">
        <f>O53+O54+O55+O56+O57</f>
        <v>695529</v>
      </c>
      <c r="P52" s="30">
        <f>E52+J52</f>
        <v>195998548</v>
      </c>
      <c r="Q52" s="30"/>
    </row>
    <row r="53" spans="1:18" ht="39.950000000000003" customHeight="1" x14ac:dyDescent="0.25">
      <c r="A53" s="15"/>
      <c r="B53" s="43" t="s">
        <v>60</v>
      </c>
      <c r="C53" s="38" t="s">
        <v>75</v>
      </c>
      <c r="D53" s="34"/>
      <c r="E53" s="11">
        <f t="shared" ref="E53:E54" si="14">F53+G53+H53+I53</f>
        <v>133100339</v>
      </c>
      <c r="F53" s="11"/>
      <c r="G53" s="11">
        <f>SUM('Tabela 2 Alokacja na zakresy'!G212:G217)</f>
        <v>133100339</v>
      </c>
      <c r="H53" s="11"/>
      <c r="I53" s="11"/>
      <c r="J53" s="9">
        <f t="shared" ref="J53:J57" si="15">K53+O53</f>
        <v>23488296</v>
      </c>
      <c r="K53" s="9">
        <f t="shared" ref="K53:K128" si="16">L53+M53+N53</f>
        <v>23488296</v>
      </c>
      <c r="L53" s="41">
        <v>14881098</v>
      </c>
      <c r="M53" s="9">
        <v>8607198</v>
      </c>
      <c r="N53" s="9"/>
      <c r="O53" s="9"/>
      <c r="P53" s="9">
        <f t="shared" ref="P53:P119" si="17">E53+J53</f>
        <v>156588635</v>
      </c>
      <c r="Q53" s="9"/>
    </row>
    <row r="54" spans="1:18" ht="39.950000000000003" customHeight="1" x14ac:dyDescent="0.25">
      <c r="A54" s="15"/>
      <c r="B54" s="43" t="s">
        <v>61</v>
      </c>
      <c r="C54" s="38" t="s">
        <v>75</v>
      </c>
      <c r="D54" s="34"/>
      <c r="E54" s="11">
        <f t="shared" si="14"/>
        <v>27926347</v>
      </c>
      <c r="F54" s="11"/>
      <c r="G54" s="11">
        <f>SUM('Tabela 2 Alokacja na zakresy'!G218:G222)</f>
        <v>27926347</v>
      </c>
      <c r="H54" s="11"/>
      <c r="I54" s="11"/>
      <c r="J54" s="9">
        <f t="shared" si="15"/>
        <v>4928179</v>
      </c>
      <c r="K54" s="9">
        <f t="shared" si="16"/>
        <v>4928179</v>
      </c>
      <c r="L54" s="9"/>
      <c r="M54" s="9">
        <v>4928179</v>
      </c>
      <c r="N54" s="9"/>
      <c r="O54" s="9"/>
      <c r="P54" s="9">
        <f>E54+J54</f>
        <v>32854526</v>
      </c>
      <c r="Q54" s="9"/>
    </row>
    <row r="55" spans="1:18" ht="39.950000000000003" customHeight="1" x14ac:dyDescent="0.25">
      <c r="A55" s="15"/>
      <c r="B55" s="43" t="s">
        <v>62</v>
      </c>
      <c r="C55" s="38" t="s">
        <v>75</v>
      </c>
      <c r="D55" s="34"/>
      <c r="E55" s="11">
        <f t="shared" ref="E55" si="18">F55+G55+H55+I55</f>
        <v>649307</v>
      </c>
      <c r="F55" s="11"/>
      <c r="G55" s="11">
        <f>SUM('Tabela 2 Alokacja na zakresy'!G223:G223)</f>
        <v>649307</v>
      </c>
      <c r="H55" s="11"/>
      <c r="I55" s="11"/>
      <c r="J55" s="9">
        <f t="shared" ref="J55" si="19">K55+O55</f>
        <v>114584</v>
      </c>
      <c r="K55" s="9">
        <f t="shared" ref="K55" si="20">L55+M55+N55</f>
        <v>114584</v>
      </c>
      <c r="L55" s="9"/>
      <c r="M55" s="9">
        <v>114584</v>
      </c>
      <c r="N55" s="9"/>
      <c r="O55" s="9"/>
      <c r="P55" s="9">
        <f t="shared" ref="P55" si="21">E55+J55</f>
        <v>763891</v>
      </c>
      <c r="Q55" s="9"/>
    </row>
    <row r="56" spans="1:18" ht="39.950000000000003" customHeight="1" x14ac:dyDescent="0.25">
      <c r="A56" s="15"/>
      <c r="B56" s="43" t="s">
        <v>63</v>
      </c>
      <c r="C56" s="38" t="s">
        <v>75</v>
      </c>
      <c r="D56" s="34"/>
      <c r="E56" s="11">
        <f t="shared" ref="E56" si="22">F56+G56+H56+I56</f>
        <v>4922772</v>
      </c>
      <c r="F56" s="11"/>
      <c r="G56" s="11">
        <f>SUM('Tabela 2 Alokacja na zakresy'!G224:G227)</f>
        <v>4922772</v>
      </c>
      <c r="H56" s="11"/>
      <c r="I56" s="11"/>
      <c r="J56" s="9">
        <f t="shared" ref="J56" si="23">K56+O56</f>
        <v>868724</v>
      </c>
      <c r="K56" s="9">
        <f t="shared" ref="K56" si="24">L56+M56+N56</f>
        <v>173195</v>
      </c>
      <c r="L56" s="41">
        <v>114985</v>
      </c>
      <c r="M56" s="9">
        <v>58210</v>
      </c>
      <c r="N56" s="9"/>
      <c r="O56" s="9">
        <v>695529</v>
      </c>
      <c r="P56" s="9">
        <f t="shared" ref="P56:P57" si="25">E56+J56</f>
        <v>5791496</v>
      </c>
      <c r="Q56" s="9"/>
    </row>
    <row r="57" spans="1:18" ht="39.950000000000003" customHeight="1" x14ac:dyDescent="0.25">
      <c r="A57" s="15"/>
      <c r="B57" s="43" t="s">
        <v>64</v>
      </c>
      <c r="C57" s="38" t="s">
        <v>75</v>
      </c>
      <c r="D57" s="34"/>
      <c r="E57" s="11">
        <f t="shared" ref="E57:E128" si="26">F57+G57+H57+I57</f>
        <v>0</v>
      </c>
      <c r="F57" s="11"/>
      <c r="G57" s="11">
        <f>SUM('Tabela 2 Alokacja na zakresy'!G228)</f>
        <v>0</v>
      </c>
      <c r="H57" s="11"/>
      <c r="I57" s="11"/>
      <c r="J57" s="9">
        <f t="shared" si="15"/>
        <v>0</v>
      </c>
      <c r="K57" s="9"/>
      <c r="L57" s="9"/>
      <c r="M57" s="9"/>
      <c r="N57" s="9"/>
      <c r="O57" s="9">
        <v>0</v>
      </c>
      <c r="P57" s="9">
        <f t="shared" si="25"/>
        <v>0</v>
      </c>
      <c r="Q57" s="9"/>
    </row>
    <row r="58" spans="1:18" s="40" customFormat="1" ht="39.950000000000003" customHeight="1" x14ac:dyDescent="0.25">
      <c r="A58" s="39"/>
      <c r="B58" s="27" t="s">
        <v>87</v>
      </c>
      <c r="C58" s="29"/>
      <c r="D58" s="29" t="s">
        <v>26</v>
      </c>
      <c r="E58" s="10">
        <f>F58+G58+H58+I58</f>
        <v>180691529</v>
      </c>
      <c r="F58" s="10"/>
      <c r="G58" s="10">
        <f>SUM(G59:G64)</f>
        <v>180691529</v>
      </c>
      <c r="H58" s="10"/>
      <c r="I58" s="10"/>
      <c r="J58" s="30">
        <f>K58+O58</f>
        <v>31886741</v>
      </c>
      <c r="K58" s="30">
        <f>L58+M58+N58</f>
        <v>23915055</v>
      </c>
      <c r="L58" s="30">
        <f>SUM(L59:L64)</f>
        <v>4585878</v>
      </c>
      <c r="M58" s="30">
        <f>SUM(M59:M64)</f>
        <v>19329177</v>
      </c>
      <c r="N58" s="30"/>
      <c r="O58" s="30">
        <f>SUM(O59:O64)</f>
        <v>7971686</v>
      </c>
      <c r="P58" s="30">
        <f>E58+J58</f>
        <v>212578270</v>
      </c>
      <c r="Q58" s="30"/>
      <c r="R58" s="19"/>
    </row>
    <row r="59" spans="1:18" ht="39.950000000000003" customHeight="1" x14ac:dyDescent="0.25">
      <c r="A59" s="15"/>
      <c r="B59" s="32" t="s">
        <v>378</v>
      </c>
      <c r="C59" s="33" t="s">
        <v>197</v>
      </c>
      <c r="D59" s="34"/>
      <c r="E59" s="11">
        <f>F59+G59+H59+I59</f>
        <v>23753434</v>
      </c>
      <c r="F59" s="11"/>
      <c r="G59" s="11">
        <f>SUM('Tabela 2 Alokacja na zakresy'!G229:G234)</f>
        <v>23753434</v>
      </c>
      <c r="H59" s="11"/>
      <c r="I59" s="11"/>
      <c r="J59" s="9">
        <f t="shared" ref="J59:J107" si="27">K59+O59</f>
        <v>4191783</v>
      </c>
      <c r="K59" s="9">
        <f t="shared" ref="K59:K106" si="28">L59+M59+N59</f>
        <v>3288550</v>
      </c>
      <c r="L59" s="9"/>
      <c r="M59" s="9">
        <v>3288550</v>
      </c>
      <c r="N59" s="9"/>
      <c r="O59" s="9">
        <v>903233</v>
      </c>
      <c r="P59" s="9">
        <f t="shared" ref="P59:P64" si="29">E59+J59</f>
        <v>27945217</v>
      </c>
      <c r="Q59" s="9"/>
    </row>
    <row r="60" spans="1:18" ht="39.950000000000003" customHeight="1" x14ac:dyDescent="0.25">
      <c r="A60" s="15"/>
      <c r="B60" s="32" t="s">
        <v>195</v>
      </c>
      <c r="C60" s="33" t="s">
        <v>197</v>
      </c>
      <c r="D60" s="34"/>
      <c r="E60" s="11">
        <f t="shared" ref="E60:E64" si="30">F60+G60+H60+I60</f>
        <v>97906076</v>
      </c>
      <c r="F60" s="11"/>
      <c r="G60" s="11">
        <f>SUM('Tabela 2 Alokacja na zakresy'!G235:G236)</f>
        <v>97906076</v>
      </c>
      <c r="H60" s="11"/>
      <c r="I60" s="11"/>
      <c r="J60" s="9">
        <f t="shared" si="27"/>
        <v>17277543</v>
      </c>
      <c r="K60" s="9">
        <f t="shared" si="28"/>
        <v>12279834</v>
      </c>
      <c r="L60" s="41">
        <v>3891552</v>
      </c>
      <c r="M60" s="9">
        <v>8388282</v>
      </c>
      <c r="N60" s="9"/>
      <c r="O60" s="9">
        <v>4997709</v>
      </c>
      <c r="P60" s="9">
        <f t="shared" si="29"/>
        <v>115183619</v>
      </c>
      <c r="Q60" s="9"/>
    </row>
    <row r="61" spans="1:18" ht="39.950000000000003" customHeight="1" x14ac:dyDescent="0.25">
      <c r="A61" s="15"/>
      <c r="B61" s="32" t="s">
        <v>196</v>
      </c>
      <c r="C61" s="33" t="s">
        <v>198</v>
      </c>
      <c r="D61" s="34"/>
      <c r="E61" s="11">
        <f t="shared" si="30"/>
        <v>12257835</v>
      </c>
      <c r="F61" s="11"/>
      <c r="G61" s="11">
        <f>SUM('Tabela 2 Alokacja na zakresy'!G237:G239)</f>
        <v>12257835</v>
      </c>
      <c r="H61" s="11"/>
      <c r="I61" s="11"/>
      <c r="J61" s="9">
        <f t="shared" si="27"/>
        <v>2163147</v>
      </c>
      <c r="K61" s="9">
        <f t="shared" si="28"/>
        <v>1669920</v>
      </c>
      <c r="L61" s="41">
        <v>694326</v>
      </c>
      <c r="M61" s="9">
        <v>975594</v>
      </c>
      <c r="N61" s="9"/>
      <c r="O61" s="9">
        <v>493227</v>
      </c>
      <c r="P61" s="9">
        <f t="shared" si="29"/>
        <v>14420982</v>
      </c>
      <c r="Q61" s="9"/>
    </row>
    <row r="62" spans="1:18" ht="39.950000000000003" customHeight="1" x14ac:dyDescent="0.25">
      <c r="A62" s="15"/>
      <c r="B62" s="32" t="s">
        <v>402</v>
      </c>
      <c r="C62" s="33" t="s">
        <v>197</v>
      </c>
      <c r="D62" s="34"/>
      <c r="E62" s="11">
        <f t="shared" si="30"/>
        <v>18292973</v>
      </c>
      <c r="F62" s="11"/>
      <c r="G62" s="11">
        <f>SUM('Tabela 2 Alokacja na zakresy'!G240:G245)</f>
        <v>18292973</v>
      </c>
      <c r="H62" s="11"/>
      <c r="I62" s="11"/>
      <c r="J62" s="9">
        <f t="shared" si="27"/>
        <v>3228172</v>
      </c>
      <c r="K62" s="9">
        <f t="shared" si="28"/>
        <v>2590978</v>
      </c>
      <c r="L62" s="41"/>
      <c r="M62" s="9">
        <v>2590978</v>
      </c>
      <c r="N62" s="9"/>
      <c r="O62" s="9">
        <v>637194</v>
      </c>
      <c r="P62" s="9">
        <f t="shared" si="29"/>
        <v>21521145</v>
      </c>
      <c r="Q62" s="9"/>
    </row>
    <row r="63" spans="1:18" ht="39.950000000000003" customHeight="1" x14ac:dyDescent="0.25">
      <c r="A63" s="15"/>
      <c r="B63" s="32" t="s">
        <v>438</v>
      </c>
      <c r="C63" s="33" t="s">
        <v>197</v>
      </c>
      <c r="D63" s="34"/>
      <c r="E63" s="11">
        <f t="shared" si="30"/>
        <v>18112669</v>
      </c>
      <c r="F63" s="11"/>
      <c r="G63" s="11">
        <f>SUM('Tabela 2 Alokacja na zakresy'!G246:G251)</f>
        <v>18112669</v>
      </c>
      <c r="H63" s="11"/>
      <c r="I63" s="11"/>
      <c r="J63" s="9">
        <f t="shared" si="27"/>
        <v>3196353</v>
      </c>
      <c r="K63" s="9">
        <f t="shared" si="28"/>
        <v>2590978</v>
      </c>
      <c r="L63" s="41"/>
      <c r="M63" s="9">
        <v>2590978</v>
      </c>
      <c r="N63" s="9"/>
      <c r="O63" s="9">
        <v>605375</v>
      </c>
      <c r="P63" s="9">
        <f t="shared" si="29"/>
        <v>21309022</v>
      </c>
      <c r="Q63" s="9"/>
    </row>
    <row r="64" spans="1:18" ht="39.950000000000003" customHeight="1" x14ac:dyDescent="0.25">
      <c r="A64" s="15"/>
      <c r="B64" s="32" t="s">
        <v>403</v>
      </c>
      <c r="C64" s="33" t="s">
        <v>197</v>
      </c>
      <c r="D64" s="34"/>
      <c r="E64" s="11">
        <f t="shared" si="30"/>
        <v>10368542</v>
      </c>
      <c r="F64" s="11"/>
      <c r="G64" s="11">
        <f>SUM('Tabela 2 Alokacja na zakresy'!G252:G257)</f>
        <v>10368542</v>
      </c>
      <c r="H64" s="11"/>
      <c r="I64" s="11"/>
      <c r="J64" s="9">
        <f t="shared" si="27"/>
        <v>1829743</v>
      </c>
      <c r="K64" s="9">
        <f t="shared" si="28"/>
        <v>1494795</v>
      </c>
      <c r="L64" s="41"/>
      <c r="M64" s="9">
        <v>1494795</v>
      </c>
      <c r="N64" s="9"/>
      <c r="O64" s="9">
        <v>334948</v>
      </c>
      <c r="P64" s="9">
        <f t="shared" si="29"/>
        <v>12198285</v>
      </c>
      <c r="Q64" s="9"/>
    </row>
    <row r="65" spans="1:18" s="40" customFormat="1" ht="39.950000000000003" customHeight="1" x14ac:dyDescent="0.25">
      <c r="A65" s="39"/>
      <c r="B65" s="44" t="s">
        <v>86</v>
      </c>
      <c r="C65" s="29"/>
      <c r="D65" s="29" t="s">
        <v>26</v>
      </c>
      <c r="E65" s="10">
        <f>F65+G65+H65+I65</f>
        <v>154945941</v>
      </c>
      <c r="F65" s="10"/>
      <c r="G65" s="10">
        <f>SUM(G66:G70)</f>
        <v>154945941</v>
      </c>
      <c r="H65" s="10"/>
      <c r="I65" s="10"/>
      <c r="J65" s="30">
        <f t="shared" si="27"/>
        <v>27343402</v>
      </c>
      <c r="K65" s="30">
        <f t="shared" si="28"/>
        <v>19140381</v>
      </c>
      <c r="L65" s="30">
        <f>SUM(L66:L70)</f>
        <v>4614645</v>
      </c>
      <c r="M65" s="30">
        <f t="shared" ref="M65:O65" si="31">SUM(M66:M70)</f>
        <v>14525736</v>
      </c>
      <c r="N65" s="30"/>
      <c r="O65" s="30">
        <f t="shared" si="31"/>
        <v>8203021</v>
      </c>
      <c r="P65" s="30">
        <f>E65+J65</f>
        <v>182289343</v>
      </c>
      <c r="Q65" s="30"/>
      <c r="R65" s="19"/>
    </row>
    <row r="66" spans="1:18" ht="39.950000000000003" customHeight="1" x14ac:dyDescent="0.25">
      <c r="A66" s="15"/>
      <c r="B66" s="43" t="s">
        <v>238</v>
      </c>
      <c r="C66" s="38" t="s">
        <v>239</v>
      </c>
      <c r="D66" s="34"/>
      <c r="E66" s="11">
        <f>F66+G66+H66+I66</f>
        <v>24440000</v>
      </c>
      <c r="F66" s="11"/>
      <c r="G66" s="11">
        <f>SUM('Tabela 2 Alokacja na zakresy'!G258:G260)</f>
        <v>24440000</v>
      </c>
      <c r="H66" s="11"/>
      <c r="I66" s="11"/>
      <c r="J66" s="9">
        <f t="shared" si="27"/>
        <v>4312942</v>
      </c>
      <c r="K66" s="9">
        <f t="shared" si="28"/>
        <v>3450353</v>
      </c>
      <c r="L66" s="41">
        <v>575059</v>
      </c>
      <c r="M66" s="9">
        <v>2875294</v>
      </c>
      <c r="N66" s="9"/>
      <c r="O66" s="9">
        <v>862589</v>
      </c>
      <c r="P66" s="9">
        <f t="shared" ref="P66" si="32">E66+J66</f>
        <v>28752942</v>
      </c>
      <c r="Q66" s="9"/>
    </row>
    <row r="67" spans="1:18" ht="39.950000000000003" customHeight="1" x14ac:dyDescent="0.25">
      <c r="A67" s="15"/>
      <c r="B67" s="43" t="s">
        <v>247</v>
      </c>
      <c r="C67" s="38" t="s">
        <v>248</v>
      </c>
      <c r="D67" s="34"/>
      <c r="E67" s="11">
        <f t="shared" ref="E67:E68" si="33">F67+G67+H67+I67</f>
        <v>12220000</v>
      </c>
      <c r="F67" s="11"/>
      <c r="G67" s="11">
        <f>SUM('Tabela 2 Alokacja na zakresy'!G261:G263)</f>
        <v>12220000</v>
      </c>
      <c r="H67" s="11"/>
      <c r="I67" s="11"/>
      <c r="J67" s="9">
        <f t="shared" si="27"/>
        <v>2156470</v>
      </c>
      <c r="K67" s="9">
        <f t="shared" si="28"/>
        <v>1150117</v>
      </c>
      <c r="L67" s="41">
        <v>718823</v>
      </c>
      <c r="M67" s="9">
        <v>431294</v>
      </c>
      <c r="N67" s="9"/>
      <c r="O67" s="9">
        <v>1006353</v>
      </c>
      <c r="P67" s="9">
        <f t="shared" ref="P67:P70" si="34">E67+J67</f>
        <v>14376470</v>
      </c>
      <c r="Q67" s="9"/>
    </row>
    <row r="68" spans="1:18" ht="39.950000000000003" customHeight="1" x14ac:dyDescent="0.25">
      <c r="A68" s="15"/>
      <c r="B68" s="43" t="s">
        <v>249</v>
      </c>
      <c r="C68" s="38" t="s">
        <v>250</v>
      </c>
      <c r="D68" s="34"/>
      <c r="E68" s="11">
        <f t="shared" si="33"/>
        <v>36362759</v>
      </c>
      <c r="F68" s="11"/>
      <c r="G68" s="11">
        <f>SUM('Tabela 2 Alokacja na zakresy'!G264:G266)</f>
        <v>36362759</v>
      </c>
      <c r="H68" s="11"/>
      <c r="I68" s="11"/>
      <c r="J68" s="9">
        <f t="shared" si="27"/>
        <v>6416957</v>
      </c>
      <c r="K68" s="9">
        <f t="shared" si="28"/>
        <v>5310037</v>
      </c>
      <c r="L68" s="41">
        <v>3320763</v>
      </c>
      <c r="M68" s="9">
        <v>1989274</v>
      </c>
      <c r="N68" s="9"/>
      <c r="O68" s="9">
        <v>1106920</v>
      </c>
      <c r="P68" s="9">
        <f t="shared" si="34"/>
        <v>42779716</v>
      </c>
      <c r="Q68" s="9"/>
    </row>
    <row r="69" spans="1:18" ht="39.950000000000003" customHeight="1" x14ac:dyDescent="0.25">
      <c r="A69" s="15"/>
      <c r="B69" s="43" t="s">
        <v>199</v>
      </c>
      <c r="C69" s="38" t="s">
        <v>200</v>
      </c>
      <c r="D69" s="34"/>
      <c r="E69" s="11">
        <f>F69+G69+H69+I69</f>
        <v>74230864</v>
      </c>
      <c r="F69" s="11"/>
      <c r="G69" s="11">
        <f>SUM('Tabela 2 Alokacja na zakresy'!G267:G272)</f>
        <v>74230864</v>
      </c>
      <c r="H69" s="11"/>
      <c r="I69" s="11"/>
      <c r="J69" s="9">
        <f t="shared" si="27"/>
        <v>13099565</v>
      </c>
      <c r="K69" s="9">
        <f t="shared" si="28"/>
        <v>9229874</v>
      </c>
      <c r="L69" s="9"/>
      <c r="M69" s="9">
        <v>9229874</v>
      </c>
      <c r="N69" s="9"/>
      <c r="O69" s="9">
        <v>3869691</v>
      </c>
      <c r="P69" s="9">
        <f t="shared" si="34"/>
        <v>87330429</v>
      </c>
      <c r="Q69" s="9"/>
    </row>
    <row r="70" spans="1:18" ht="39.950000000000003" customHeight="1" x14ac:dyDescent="0.25">
      <c r="A70" s="15"/>
      <c r="B70" s="43" t="s">
        <v>201</v>
      </c>
      <c r="C70" s="38" t="s">
        <v>200</v>
      </c>
      <c r="D70" s="34"/>
      <c r="E70" s="11">
        <f>F70+G70+H70+I70</f>
        <v>7692318</v>
      </c>
      <c r="F70" s="11"/>
      <c r="G70" s="11">
        <f>SUM('Tabela 2 Alokacja na zakresy'!G273:G277)</f>
        <v>7692318</v>
      </c>
      <c r="H70" s="11"/>
      <c r="I70" s="11"/>
      <c r="J70" s="9">
        <f t="shared" si="27"/>
        <v>1357468</v>
      </c>
      <c r="K70" s="9"/>
      <c r="L70" s="9"/>
      <c r="M70" s="9"/>
      <c r="N70" s="9"/>
      <c r="O70" s="9">
        <v>1357468</v>
      </c>
      <c r="P70" s="9">
        <f t="shared" si="34"/>
        <v>9049786</v>
      </c>
      <c r="Q70" s="9"/>
    </row>
    <row r="71" spans="1:18" s="40" customFormat="1" ht="39.950000000000003" customHeight="1" x14ac:dyDescent="0.25">
      <c r="A71" s="39"/>
      <c r="B71" s="44" t="s">
        <v>79</v>
      </c>
      <c r="C71" s="29"/>
      <c r="D71" s="29" t="s">
        <v>26</v>
      </c>
      <c r="E71" s="10">
        <f>F71+G71+H71+I71</f>
        <v>355886116</v>
      </c>
      <c r="F71" s="10"/>
      <c r="G71" s="10"/>
      <c r="H71" s="10">
        <f>SUM(H72:H85)</f>
        <v>355886116</v>
      </c>
      <c r="I71" s="10"/>
      <c r="J71" s="30">
        <f t="shared" si="27"/>
        <v>62803433</v>
      </c>
      <c r="K71" s="30">
        <f t="shared" si="28"/>
        <v>57939333</v>
      </c>
      <c r="L71" s="30">
        <f>SUM(L72:L85)</f>
        <v>27221689</v>
      </c>
      <c r="M71" s="30">
        <f t="shared" ref="M71:O71" si="35">SUM(M72:M85)</f>
        <v>7033640</v>
      </c>
      <c r="N71" s="30">
        <f t="shared" si="35"/>
        <v>23684004</v>
      </c>
      <c r="O71" s="30">
        <f t="shared" si="35"/>
        <v>4864100</v>
      </c>
      <c r="P71" s="30">
        <f>E71+J71</f>
        <v>418689549</v>
      </c>
      <c r="Q71" s="30"/>
      <c r="R71" s="19"/>
    </row>
    <row r="72" spans="1:18" ht="39.950000000000003" customHeight="1" x14ac:dyDescent="0.25">
      <c r="A72" s="15"/>
      <c r="B72" s="43" t="s">
        <v>353</v>
      </c>
      <c r="C72" s="38" t="s">
        <v>121</v>
      </c>
      <c r="D72" s="34"/>
      <c r="E72" s="11">
        <f t="shared" ref="E72:E85" si="36">F72+G72+H72+I72</f>
        <v>130540840</v>
      </c>
      <c r="F72" s="11"/>
      <c r="G72" s="11"/>
      <c r="H72" s="11">
        <f>SUM('Tabela 2 Alokacja na zakresy'!G278:G280)</f>
        <v>130540840</v>
      </c>
      <c r="I72" s="11"/>
      <c r="J72" s="9">
        <f t="shared" si="27"/>
        <v>23036619</v>
      </c>
      <c r="K72" s="9">
        <f t="shared" si="28"/>
        <v>23036619</v>
      </c>
      <c r="L72" s="9"/>
      <c r="M72" s="9"/>
      <c r="N72" s="9">
        <v>23036619</v>
      </c>
      <c r="O72" s="9"/>
      <c r="P72" s="9">
        <f t="shared" ref="P72:P85" si="37">E72+J72</f>
        <v>153577459</v>
      </c>
      <c r="Q72" s="9"/>
    </row>
    <row r="73" spans="1:18" ht="39.950000000000003" customHeight="1" x14ac:dyDescent="0.25">
      <c r="A73" s="15"/>
      <c r="B73" s="43" t="s">
        <v>354</v>
      </c>
      <c r="C73" s="38" t="s">
        <v>121</v>
      </c>
      <c r="D73" s="34"/>
      <c r="E73" s="11">
        <f>F73+G73+H73+I73</f>
        <v>2549999</v>
      </c>
      <c r="F73" s="11"/>
      <c r="G73" s="11"/>
      <c r="H73" s="11">
        <f>SUM('Tabela 2 Alokacja na zakresy'!G281)</f>
        <v>2549999</v>
      </c>
      <c r="I73" s="11"/>
      <c r="J73" s="9">
        <f>K73+O73</f>
        <v>450000</v>
      </c>
      <c r="K73" s="9">
        <f>L73+M73+N73</f>
        <v>450000</v>
      </c>
      <c r="L73" s="9"/>
      <c r="M73" s="9"/>
      <c r="N73" s="9">
        <v>450000</v>
      </c>
      <c r="O73" s="9"/>
      <c r="P73" s="9">
        <f t="shared" si="37"/>
        <v>2999999</v>
      </c>
      <c r="Q73" s="9"/>
    </row>
    <row r="74" spans="1:18" ht="39.950000000000003" customHeight="1" x14ac:dyDescent="0.25">
      <c r="A74" s="15"/>
      <c r="B74" s="43" t="s">
        <v>355</v>
      </c>
      <c r="C74" s="38" t="s">
        <v>121</v>
      </c>
      <c r="D74" s="34"/>
      <c r="E74" s="11">
        <f>F74+G74+H74+I74</f>
        <v>4128915</v>
      </c>
      <c r="F74" s="11"/>
      <c r="G74" s="11"/>
      <c r="H74" s="11">
        <f>SUM('Tabela 2 Alokacja na zakresy'!G282)</f>
        <v>4128915</v>
      </c>
      <c r="I74" s="11"/>
      <c r="J74" s="9">
        <f>K74+O74</f>
        <v>728632</v>
      </c>
      <c r="K74" s="9">
        <f>L74+M74+N74</f>
        <v>728632</v>
      </c>
      <c r="L74" s="9"/>
      <c r="M74" s="9">
        <v>728632</v>
      </c>
      <c r="N74" s="9"/>
      <c r="O74" s="9"/>
      <c r="P74" s="9">
        <f t="shared" si="37"/>
        <v>4857547</v>
      </c>
      <c r="Q74" s="9"/>
    </row>
    <row r="75" spans="1:18" ht="39.950000000000003" customHeight="1" x14ac:dyDescent="0.25">
      <c r="A75" s="15"/>
      <c r="B75" s="43" t="s">
        <v>356</v>
      </c>
      <c r="C75" s="38" t="s">
        <v>122</v>
      </c>
      <c r="D75" s="34"/>
      <c r="E75" s="11">
        <f t="shared" si="36"/>
        <v>700000</v>
      </c>
      <c r="F75" s="11"/>
      <c r="G75" s="11"/>
      <c r="H75" s="11">
        <f>SUM('Tabela 2 Alokacja na zakresy'!G283)</f>
        <v>700000</v>
      </c>
      <c r="I75" s="11"/>
      <c r="J75" s="9">
        <f t="shared" si="27"/>
        <v>123529</v>
      </c>
      <c r="K75" s="9">
        <f t="shared" si="28"/>
        <v>123529</v>
      </c>
      <c r="L75" s="9"/>
      <c r="M75" s="9">
        <v>123529</v>
      </c>
      <c r="N75" s="9"/>
      <c r="O75" s="9"/>
      <c r="P75" s="9">
        <f t="shared" si="37"/>
        <v>823529</v>
      </c>
      <c r="Q75" s="9"/>
    </row>
    <row r="76" spans="1:18" ht="39.950000000000003" customHeight="1" x14ac:dyDescent="0.25">
      <c r="A76" s="15"/>
      <c r="B76" s="43" t="s">
        <v>357</v>
      </c>
      <c r="C76" s="38" t="s">
        <v>123</v>
      </c>
      <c r="D76" s="34"/>
      <c r="E76" s="11">
        <f t="shared" si="36"/>
        <v>41388764</v>
      </c>
      <c r="F76" s="11"/>
      <c r="G76" s="11"/>
      <c r="H76" s="11">
        <f>SUM('Tabela 2 Alokacja na zakresy'!G284:G285)</f>
        <v>41388764</v>
      </c>
      <c r="I76" s="11"/>
      <c r="J76" s="9">
        <f t="shared" si="27"/>
        <v>7303899</v>
      </c>
      <c r="K76" s="9">
        <f t="shared" si="28"/>
        <v>6240739</v>
      </c>
      <c r="L76" s="9">
        <v>5269266</v>
      </c>
      <c r="M76" s="9">
        <v>774088</v>
      </c>
      <c r="N76" s="9">
        <v>197385</v>
      </c>
      <c r="O76" s="9">
        <v>1063160</v>
      </c>
      <c r="P76" s="9">
        <f t="shared" si="37"/>
        <v>48692663</v>
      </c>
      <c r="Q76" s="138"/>
    </row>
    <row r="77" spans="1:18" ht="39.950000000000003" customHeight="1" x14ac:dyDescent="0.25">
      <c r="A77" s="15"/>
      <c r="B77" s="43" t="s">
        <v>358</v>
      </c>
      <c r="C77" s="38" t="s">
        <v>123</v>
      </c>
      <c r="D77" s="34"/>
      <c r="E77" s="11">
        <f t="shared" si="36"/>
        <v>18000000</v>
      </c>
      <c r="F77" s="11"/>
      <c r="G77" s="11"/>
      <c r="H77" s="11">
        <f>SUM('Tabela 2 Alokacja na zakresy'!G286)</f>
        <v>18000000</v>
      </c>
      <c r="I77" s="11"/>
      <c r="J77" s="9">
        <f t="shared" si="27"/>
        <v>3176471</v>
      </c>
      <c r="K77" s="9">
        <f t="shared" si="28"/>
        <v>2964705</v>
      </c>
      <c r="L77" s="9">
        <v>2964705</v>
      </c>
      <c r="M77" s="9"/>
      <c r="N77" s="9"/>
      <c r="O77" s="9">
        <v>211766</v>
      </c>
      <c r="P77" s="9">
        <f t="shared" si="37"/>
        <v>21176471</v>
      </c>
      <c r="Q77" s="138"/>
    </row>
    <row r="78" spans="1:18" ht="39.950000000000003" customHeight="1" x14ac:dyDescent="0.25">
      <c r="A78" s="15"/>
      <c r="B78" s="43" t="s">
        <v>359</v>
      </c>
      <c r="C78" s="38" t="s">
        <v>124</v>
      </c>
      <c r="D78" s="34"/>
      <c r="E78" s="11">
        <f t="shared" si="36"/>
        <v>5027000</v>
      </c>
      <c r="F78" s="11"/>
      <c r="G78" s="11"/>
      <c r="H78" s="11">
        <f>SUM('Tabela 2 Alokacja na zakresy'!G287:G288)</f>
        <v>5027000</v>
      </c>
      <c r="I78" s="11"/>
      <c r="J78" s="9">
        <f t="shared" si="27"/>
        <v>887118</v>
      </c>
      <c r="K78" s="9">
        <f t="shared" si="28"/>
        <v>591412</v>
      </c>
      <c r="L78" s="9">
        <v>591412</v>
      </c>
      <c r="M78" s="9"/>
      <c r="N78" s="9"/>
      <c r="O78" s="9">
        <v>295706</v>
      </c>
      <c r="P78" s="9">
        <f t="shared" si="37"/>
        <v>5914118</v>
      </c>
      <c r="Q78" s="9"/>
    </row>
    <row r="79" spans="1:18" ht="39.950000000000003" customHeight="1" x14ac:dyDescent="0.25">
      <c r="A79" s="15"/>
      <c r="B79" s="43" t="s">
        <v>380</v>
      </c>
      <c r="C79" s="38" t="s">
        <v>124</v>
      </c>
      <c r="D79" s="45"/>
      <c r="E79" s="11">
        <f t="shared" si="36"/>
        <v>488000</v>
      </c>
      <c r="F79" s="11"/>
      <c r="G79" s="11"/>
      <c r="H79" s="11">
        <f>SUM('Tabela 2 Alokacja na zakresy'!G289:G290)</f>
        <v>488000</v>
      </c>
      <c r="I79" s="11"/>
      <c r="J79" s="9">
        <f t="shared" si="27"/>
        <v>86118</v>
      </c>
      <c r="K79" s="9">
        <f t="shared" si="28"/>
        <v>57412</v>
      </c>
      <c r="L79" s="9">
        <v>57412</v>
      </c>
      <c r="M79" s="9"/>
      <c r="N79" s="9"/>
      <c r="O79" s="9">
        <v>28706</v>
      </c>
      <c r="P79" s="9">
        <f t="shared" si="37"/>
        <v>574118</v>
      </c>
      <c r="Q79" s="9"/>
    </row>
    <row r="80" spans="1:18" ht="39.950000000000003" customHeight="1" x14ac:dyDescent="0.25">
      <c r="A80" s="15"/>
      <c r="B80" s="43" t="s">
        <v>360</v>
      </c>
      <c r="C80" s="38" t="s">
        <v>125</v>
      </c>
      <c r="D80" s="45"/>
      <c r="E80" s="11">
        <f t="shared" si="36"/>
        <v>93581750</v>
      </c>
      <c r="F80" s="11"/>
      <c r="G80" s="11"/>
      <c r="H80" s="11">
        <f>SUM('Tabela 2 Alokacja na zakresy'!G291:G293)</f>
        <v>93581750</v>
      </c>
      <c r="I80" s="11"/>
      <c r="J80" s="9">
        <f t="shared" si="27"/>
        <v>16514426</v>
      </c>
      <c r="K80" s="9">
        <f t="shared" si="28"/>
        <v>14093552</v>
      </c>
      <c r="L80" s="9">
        <v>11341149</v>
      </c>
      <c r="M80" s="9">
        <v>2752403</v>
      </c>
      <c r="N80" s="9"/>
      <c r="O80" s="9">
        <v>2420874</v>
      </c>
      <c r="P80" s="9">
        <f t="shared" si="37"/>
        <v>110096176</v>
      </c>
      <c r="Q80" s="9"/>
    </row>
    <row r="81" spans="1:18" ht="39.950000000000003" customHeight="1" x14ac:dyDescent="0.25">
      <c r="A81" s="15"/>
      <c r="B81" s="43" t="s">
        <v>381</v>
      </c>
      <c r="C81" s="38" t="s">
        <v>125</v>
      </c>
      <c r="D81" s="45"/>
      <c r="E81" s="11">
        <f t="shared" si="36"/>
        <v>10000000</v>
      </c>
      <c r="F81" s="11"/>
      <c r="G81" s="11"/>
      <c r="H81" s="11">
        <f>SUM('Tabela 2 Alokacja na zakresy'!G294:G295)</f>
        <v>10000000</v>
      </c>
      <c r="I81" s="11"/>
      <c r="J81" s="9">
        <f t="shared" si="27"/>
        <v>1764706</v>
      </c>
      <c r="K81" s="9">
        <f t="shared" si="28"/>
        <v>1470588</v>
      </c>
      <c r="L81" s="9">
        <v>1176470</v>
      </c>
      <c r="M81" s="9">
        <v>294118</v>
      </c>
      <c r="N81" s="9"/>
      <c r="O81" s="9">
        <v>294118</v>
      </c>
      <c r="P81" s="9">
        <f t="shared" si="37"/>
        <v>11764706</v>
      </c>
      <c r="Q81" s="9"/>
    </row>
    <row r="82" spans="1:18" ht="39.950000000000003" customHeight="1" x14ac:dyDescent="0.25">
      <c r="A82" s="15"/>
      <c r="B82" s="32" t="s">
        <v>452</v>
      </c>
      <c r="C82" s="38" t="s">
        <v>125</v>
      </c>
      <c r="D82" s="45"/>
      <c r="E82" s="11">
        <f t="shared" si="36"/>
        <v>4000000</v>
      </c>
      <c r="F82" s="11"/>
      <c r="G82" s="11"/>
      <c r="H82" s="11">
        <f>SUM('Tabela 2 Alokacja na zakresy'!G296:G296)</f>
        <v>4000000</v>
      </c>
      <c r="I82" s="11"/>
      <c r="J82" s="9">
        <f t="shared" si="27"/>
        <v>705882</v>
      </c>
      <c r="K82" s="9">
        <f t="shared" si="28"/>
        <v>517647</v>
      </c>
      <c r="L82" s="9">
        <v>470588</v>
      </c>
      <c r="M82" s="9">
        <v>47059</v>
      </c>
      <c r="N82" s="9"/>
      <c r="O82" s="9">
        <v>188235</v>
      </c>
      <c r="P82" s="9">
        <f t="shared" si="37"/>
        <v>4705882</v>
      </c>
      <c r="Q82" s="9"/>
    </row>
    <row r="83" spans="1:18" ht="39.950000000000003" customHeight="1" x14ac:dyDescent="0.25">
      <c r="A83" s="15"/>
      <c r="B83" s="43" t="s">
        <v>361</v>
      </c>
      <c r="C83" s="38" t="s">
        <v>126</v>
      </c>
      <c r="D83" s="45"/>
      <c r="E83" s="11">
        <f t="shared" si="36"/>
        <v>41280848</v>
      </c>
      <c r="F83" s="11"/>
      <c r="G83" s="11"/>
      <c r="H83" s="11">
        <f>SUM('Tabela 2 Alokacja na zakresy'!G297)</f>
        <v>41280848</v>
      </c>
      <c r="I83" s="11"/>
      <c r="J83" s="9">
        <f t="shared" si="27"/>
        <v>7284856</v>
      </c>
      <c r="K83" s="9">
        <f t="shared" si="28"/>
        <v>7042027</v>
      </c>
      <c r="L83" s="9">
        <v>4856570</v>
      </c>
      <c r="M83" s="9">
        <v>2185457</v>
      </c>
      <c r="N83" s="9"/>
      <c r="O83" s="9">
        <v>242829</v>
      </c>
      <c r="P83" s="9">
        <f t="shared" si="37"/>
        <v>48565704</v>
      </c>
      <c r="Q83" s="9"/>
    </row>
    <row r="84" spans="1:18" ht="39.950000000000003" customHeight="1" x14ac:dyDescent="0.25">
      <c r="A84" s="15"/>
      <c r="B84" s="43" t="s">
        <v>362</v>
      </c>
      <c r="C84" s="38" t="s">
        <v>126</v>
      </c>
      <c r="D84" s="45"/>
      <c r="E84" s="11">
        <f t="shared" si="36"/>
        <v>2018000</v>
      </c>
      <c r="F84" s="11"/>
      <c r="G84" s="11"/>
      <c r="H84" s="11">
        <f>SUM('Tabela 2 Alokacja na zakresy'!G298)</f>
        <v>2018000</v>
      </c>
      <c r="I84" s="11"/>
      <c r="J84" s="9">
        <f t="shared" si="27"/>
        <v>356118</v>
      </c>
      <c r="K84" s="9">
        <f t="shared" si="28"/>
        <v>237412</v>
      </c>
      <c r="L84" s="9">
        <v>237412</v>
      </c>
      <c r="M84" s="9"/>
      <c r="N84" s="9"/>
      <c r="O84" s="9">
        <v>118706</v>
      </c>
      <c r="P84" s="9">
        <f t="shared" si="37"/>
        <v>2374118</v>
      </c>
      <c r="Q84" s="9"/>
    </row>
    <row r="85" spans="1:18" ht="39.950000000000003" customHeight="1" x14ac:dyDescent="0.25">
      <c r="A85" s="15"/>
      <c r="B85" s="43" t="s">
        <v>382</v>
      </c>
      <c r="C85" s="38" t="s">
        <v>126</v>
      </c>
      <c r="D85" s="45"/>
      <c r="E85" s="11">
        <f t="shared" si="36"/>
        <v>2182000</v>
      </c>
      <c r="F85" s="11"/>
      <c r="G85" s="11"/>
      <c r="H85" s="11">
        <f>SUM('Tabela 2 Alokacja na zakresy'!G299)</f>
        <v>2182000</v>
      </c>
      <c r="I85" s="11"/>
      <c r="J85" s="9">
        <f t="shared" si="27"/>
        <v>385059</v>
      </c>
      <c r="K85" s="9">
        <f t="shared" si="28"/>
        <v>385059</v>
      </c>
      <c r="L85" s="9">
        <v>256705</v>
      </c>
      <c r="M85" s="9">
        <v>128354</v>
      </c>
      <c r="N85" s="9"/>
      <c r="O85" s="9"/>
      <c r="P85" s="9">
        <f t="shared" si="37"/>
        <v>2567059</v>
      </c>
      <c r="Q85" s="9"/>
    </row>
    <row r="86" spans="1:18" s="40" customFormat="1" ht="39.950000000000003" customHeight="1" x14ac:dyDescent="0.25">
      <c r="A86" s="39"/>
      <c r="B86" s="44" t="s">
        <v>80</v>
      </c>
      <c r="C86" s="29"/>
      <c r="D86" s="29" t="s">
        <v>26</v>
      </c>
      <c r="E86" s="10">
        <f>F86+G86+H86+I86</f>
        <v>242394183</v>
      </c>
      <c r="F86" s="10"/>
      <c r="G86" s="10"/>
      <c r="H86" s="10">
        <f>SUM(H87:H98)</f>
        <v>242394183</v>
      </c>
      <c r="I86" s="10"/>
      <c r="J86" s="30">
        <f t="shared" si="27"/>
        <v>42775445</v>
      </c>
      <c r="K86" s="30">
        <f t="shared" si="28"/>
        <v>34220355</v>
      </c>
      <c r="L86" s="30">
        <f>SUM(L87:L98)</f>
        <v>15566217</v>
      </c>
      <c r="M86" s="30">
        <f>SUM(M87:M98)</f>
        <v>18654138</v>
      </c>
      <c r="N86" s="30"/>
      <c r="O86" s="30">
        <f>SUM(O87:O98)</f>
        <v>8555090</v>
      </c>
      <c r="P86" s="30">
        <f>E86+J86</f>
        <v>285169628</v>
      </c>
      <c r="Q86" s="30"/>
      <c r="R86" s="19"/>
    </row>
    <row r="87" spans="1:18" ht="39.950000000000003" customHeight="1" x14ac:dyDescent="0.25">
      <c r="A87" s="15"/>
      <c r="B87" s="43" t="s">
        <v>81</v>
      </c>
      <c r="C87" s="38" t="s">
        <v>138</v>
      </c>
      <c r="D87" s="45"/>
      <c r="E87" s="11">
        <f t="shared" ref="E87:E107" si="38">F87+G87+H87+I87</f>
        <v>5070000</v>
      </c>
      <c r="F87" s="11"/>
      <c r="G87" s="11"/>
      <c r="H87" s="11">
        <f>SUM('Tabela 2 Alokacja na zakresy'!G300)</f>
        <v>5070000</v>
      </c>
      <c r="I87" s="11"/>
      <c r="J87" s="103">
        <f t="shared" si="27"/>
        <v>894705</v>
      </c>
      <c r="K87" s="103">
        <f t="shared" si="28"/>
        <v>745588</v>
      </c>
      <c r="L87" s="103">
        <v>565107</v>
      </c>
      <c r="M87" s="103">
        <v>180481</v>
      </c>
      <c r="N87" s="103"/>
      <c r="O87" s="103">
        <v>149117</v>
      </c>
      <c r="P87" s="103">
        <f t="shared" ref="P87:P107" si="39">E87+J87</f>
        <v>5964705</v>
      </c>
      <c r="Q87" s="9"/>
    </row>
    <row r="88" spans="1:18" ht="39.950000000000003" customHeight="1" x14ac:dyDescent="0.25">
      <c r="A88" s="15"/>
      <c r="B88" s="43" t="s">
        <v>127</v>
      </c>
      <c r="C88" s="38" t="s">
        <v>139</v>
      </c>
      <c r="D88" s="45"/>
      <c r="E88" s="11">
        <f t="shared" si="38"/>
        <v>26400000</v>
      </c>
      <c r="F88" s="11"/>
      <c r="G88" s="11"/>
      <c r="H88" s="11">
        <f>SUM('Tabela 2 Alokacja na zakresy'!G301)</f>
        <v>26400000</v>
      </c>
      <c r="I88" s="11"/>
      <c r="J88" s="103">
        <f t="shared" si="27"/>
        <v>4658824</v>
      </c>
      <c r="K88" s="103"/>
      <c r="L88" s="103"/>
      <c r="M88" s="103"/>
      <c r="N88" s="103"/>
      <c r="O88" s="103">
        <v>4658824</v>
      </c>
      <c r="P88" s="103">
        <f t="shared" si="39"/>
        <v>31058824</v>
      </c>
      <c r="Q88" s="9"/>
    </row>
    <row r="89" spans="1:18" ht="39.950000000000003" customHeight="1" x14ac:dyDescent="0.25">
      <c r="A89" s="15"/>
      <c r="B89" s="43" t="s">
        <v>128</v>
      </c>
      <c r="C89" s="38" t="s">
        <v>139</v>
      </c>
      <c r="D89" s="45"/>
      <c r="E89" s="11">
        <f t="shared" si="38"/>
        <v>4348000</v>
      </c>
      <c r="F89" s="11"/>
      <c r="G89" s="11"/>
      <c r="H89" s="11">
        <f>SUM('Tabela 2 Alokacja na zakresy'!G302)</f>
        <v>4348000</v>
      </c>
      <c r="I89" s="11"/>
      <c r="J89" s="103">
        <f t="shared" si="27"/>
        <v>767295</v>
      </c>
      <c r="K89" s="103">
        <f t="shared" si="28"/>
        <v>255765</v>
      </c>
      <c r="L89" s="103">
        <v>255765</v>
      </c>
      <c r="M89" s="103"/>
      <c r="N89" s="103"/>
      <c r="O89" s="103">
        <v>511530</v>
      </c>
      <c r="P89" s="103">
        <f t="shared" si="39"/>
        <v>5115295</v>
      </c>
      <c r="Q89" s="9"/>
    </row>
    <row r="90" spans="1:18" ht="39.950000000000003" customHeight="1" x14ac:dyDescent="0.25">
      <c r="A90" s="15"/>
      <c r="B90" s="43" t="s">
        <v>129</v>
      </c>
      <c r="C90" s="38" t="s">
        <v>139</v>
      </c>
      <c r="D90" s="45"/>
      <c r="E90" s="11">
        <f t="shared" si="38"/>
        <v>39719125</v>
      </c>
      <c r="F90" s="11"/>
      <c r="G90" s="11"/>
      <c r="H90" s="11">
        <f>SUM('Tabela 2 Alokacja na zakresy'!G303:G304)</f>
        <v>39719125</v>
      </c>
      <c r="I90" s="11"/>
      <c r="J90" s="103">
        <f t="shared" si="27"/>
        <v>7009258</v>
      </c>
      <c r="K90" s="103">
        <f t="shared" si="28"/>
        <v>6050108</v>
      </c>
      <c r="L90" s="103">
        <f>2971713-635294</f>
        <v>2336419</v>
      </c>
      <c r="M90" s="103">
        <v>3713689</v>
      </c>
      <c r="N90" s="103"/>
      <c r="O90" s="103">
        <v>959150</v>
      </c>
      <c r="P90" s="103">
        <f t="shared" si="39"/>
        <v>46728383</v>
      </c>
      <c r="Q90" s="9"/>
    </row>
    <row r="91" spans="1:18" ht="39.950000000000003" customHeight="1" x14ac:dyDescent="0.25">
      <c r="A91" s="15"/>
      <c r="B91" s="43" t="s">
        <v>130</v>
      </c>
      <c r="C91" s="38" t="s">
        <v>139</v>
      </c>
      <c r="D91" s="45"/>
      <c r="E91" s="11">
        <f t="shared" si="38"/>
        <v>2800000</v>
      </c>
      <c r="F91" s="11"/>
      <c r="G91" s="11"/>
      <c r="H91" s="11">
        <f>SUM('Tabela 2 Alokacja na zakresy'!G305)</f>
        <v>2800000</v>
      </c>
      <c r="I91" s="11"/>
      <c r="J91" s="103">
        <f t="shared" si="27"/>
        <v>494118</v>
      </c>
      <c r="K91" s="103"/>
      <c r="L91" s="103"/>
      <c r="M91" s="103"/>
      <c r="N91" s="103"/>
      <c r="O91" s="103">
        <f>1058824-564706</f>
        <v>494118</v>
      </c>
      <c r="P91" s="103">
        <f t="shared" si="39"/>
        <v>3294118</v>
      </c>
      <c r="Q91" s="9"/>
    </row>
    <row r="92" spans="1:18" ht="39.950000000000003" customHeight="1" x14ac:dyDescent="0.25">
      <c r="A92" s="15"/>
      <c r="B92" s="43" t="s">
        <v>131</v>
      </c>
      <c r="C92" s="38" t="s">
        <v>140</v>
      </c>
      <c r="D92" s="45"/>
      <c r="E92" s="11">
        <f t="shared" si="38"/>
        <v>13000000</v>
      </c>
      <c r="F92" s="11"/>
      <c r="G92" s="11"/>
      <c r="H92" s="11">
        <f>SUM('Tabela 2 Alokacja na zakresy'!G306)</f>
        <v>13000000</v>
      </c>
      <c r="I92" s="11"/>
      <c r="J92" s="103">
        <f t="shared" si="27"/>
        <v>2294118</v>
      </c>
      <c r="K92" s="103">
        <f t="shared" si="28"/>
        <v>2029412</v>
      </c>
      <c r="L92" s="103">
        <v>764706</v>
      </c>
      <c r="M92" s="103">
        <v>1264706</v>
      </c>
      <c r="N92" s="103"/>
      <c r="O92" s="103">
        <v>264706</v>
      </c>
      <c r="P92" s="103">
        <f t="shared" si="39"/>
        <v>15294118</v>
      </c>
      <c r="Q92" s="9"/>
    </row>
    <row r="93" spans="1:18" ht="39.950000000000003" customHeight="1" x14ac:dyDescent="0.25">
      <c r="A93" s="15"/>
      <c r="B93" s="43" t="s">
        <v>132</v>
      </c>
      <c r="C93" s="38" t="s">
        <v>140</v>
      </c>
      <c r="D93" s="45"/>
      <c r="E93" s="11">
        <f t="shared" si="38"/>
        <v>35409088</v>
      </c>
      <c r="F93" s="11"/>
      <c r="G93" s="11"/>
      <c r="H93" s="11">
        <f>SUM('Tabela 2 Alokacja na zakresy'!G307)</f>
        <v>35409088</v>
      </c>
      <c r="I93" s="11"/>
      <c r="J93" s="103">
        <f t="shared" si="27"/>
        <v>6248663</v>
      </c>
      <c r="K93" s="103">
        <f t="shared" si="28"/>
        <v>6248663</v>
      </c>
      <c r="L93" s="103">
        <f>2082888-200193</f>
        <v>1882695</v>
      </c>
      <c r="M93" s="103">
        <f>4165775+200193</f>
        <v>4365968</v>
      </c>
      <c r="N93" s="103"/>
      <c r="O93" s="103"/>
      <c r="P93" s="103">
        <f t="shared" si="39"/>
        <v>41657751</v>
      </c>
      <c r="Q93" s="9"/>
    </row>
    <row r="94" spans="1:18" ht="39.950000000000003" customHeight="1" x14ac:dyDescent="0.25">
      <c r="A94" s="15"/>
      <c r="B94" s="43" t="s">
        <v>133</v>
      </c>
      <c r="C94" s="38" t="s">
        <v>140</v>
      </c>
      <c r="D94" s="45"/>
      <c r="E94" s="11">
        <f t="shared" si="38"/>
        <v>60000000</v>
      </c>
      <c r="F94" s="11"/>
      <c r="G94" s="11"/>
      <c r="H94" s="11">
        <f>SUM('Tabela 2 Alokacja na zakresy'!G308:G308)</f>
        <v>60000000</v>
      </c>
      <c r="I94" s="11"/>
      <c r="J94" s="103">
        <f t="shared" si="27"/>
        <v>10588235</v>
      </c>
      <c r="K94" s="103">
        <f t="shared" si="28"/>
        <v>10588235</v>
      </c>
      <c r="L94" s="103">
        <f>4000000-470589</f>
        <v>3529411</v>
      </c>
      <c r="M94" s="103">
        <f>8000000-941176</f>
        <v>7058824</v>
      </c>
      <c r="N94" s="103"/>
      <c r="O94" s="103"/>
      <c r="P94" s="103">
        <f t="shared" si="39"/>
        <v>70588235</v>
      </c>
      <c r="Q94" s="9"/>
    </row>
    <row r="95" spans="1:18" ht="39.950000000000003" customHeight="1" x14ac:dyDescent="0.25">
      <c r="A95" s="15"/>
      <c r="B95" s="43" t="s">
        <v>134</v>
      </c>
      <c r="C95" s="38" t="s">
        <v>140</v>
      </c>
      <c r="D95" s="45"/>
      <c r="E95" s="11">
        <f t="shared" si="38"/>
        <v>5350000</v>
      </c>
      <c r="F95" s="11"/>
      <c r="G95" s="11"/>
      <c r="H95" s="11">
        <f>SUM('Tabela 2 Alokacja na zakresy'!G309)</f>
        <v>5350000</v>
      </c>
      <c r="I95" s="11"/>
      <c r="J95" s="103">
        <f t="shared" si="27"/>
        <v>944117</v>
      </c>
      <c r="K95" s="103">
        <f t="shared" si="28"/>
        <v>944117</v>
      </c>
      <c r="L95" s="103">
        <v>314706</v>
      </c>
      <c r="M95" s="103">
        <v>629411</v>
      </c>
      <c r="N95" s="103"/>
      <c r="O95" s="103"/>
      <c r="P95" s="103">
        <f t="shared" si="39"/>
        <v>6294117</v>
      </c>
      <c r="Q95" s="9"/>
    </row>
    <row r="96" spans="1:18" ht="39.950000000000003" customHeight="1" x14ac:dyDescent="0.25">
      <c r="A96" s="15"/>
      <c r="B96" s="43" t="s">
        <v>135</v>
      </c>
      <c r="C96" s="38" t="s">
        <v>140</v>
      </c>
      <c r="D96" s="45"/>
      <c r="E96" s="11">
        <f t="shared" si="38"/>
        <v>21498000</v>
      </c>
      <c r="F96" s="11"/>
      <c r="G96" s="11"/>
      <c r="H96" s="11">
        <f>SUM('Tabela 2 Alokacja na zakresy'!G310:G311)</f>
        <v>21498000</v>
      </c>
      <c r="I96" s="11"/>
      <c r="J96" s="103">
        <f t="shared" si="27"/>
        <v>3793764</v>
      </c>
      <c r="K96" s="103">
        <f t="shared" si="28"/>
        <v>3793764</v>
      </c>
      <c r="L96" s="103">
        <f>2999765-470589</f>
        <v>2529176</v>
      </c>
      <c r="M96" s="103">
        <v>1264588</v>
      </c>
      <c r="N96" s="103"/>
      <c r="O96" s="103"/>
      <c r="P96" s="103">
        <f t="shared" si="39"/>
        <v>25291764</v>
      </c>
      <c r="Q96" s="9"/>
    </row>
    <row r="97" spans="1:18" ht="39.950000000000003" customHeight="1" x14ac:dyDescent="0.25">
      <c r="A97" s="15"/>
      <c r="B97" s="43" t="s">
        <v>136</v>
      </c>
      <c r="C97" s="38" t="s">
        <v>141</v>
      </c>
      <c r="D97" s="45"/>
      <c r="E97" s="11">
        <f t="shared" si="38"/>
        <v>25799970</v>
      </c>
      <c r="F97" s="11"/>
      <c r="G97" s="11"/>
      <c r="H97" s="11">
        <f>SUM('Tabela 2 Alokacja na zakresy'!G312)</f>
        <v>25799970</v>
      </c>
      <c r="I97" s="11"/>
      <c r="J97" s="103">
        <f t="shared" si="27"/>
        <v>4552936</v>
      </c>
      <c r="K97" s="103">
        <f t="shared" si="28"/>
        <v>3035291</v>
      </c>
      <c r="L97" s="103">
        <v>3035291</v>
      </c>
      <c r="M97" s="103"/>
      <c r="N97" s="103"/>
      <c r="O97" s="103">
        <v>1517645</v>
      </c>
      <c r="P97" s="103">
        <f t="shared" si="39"/>
        <v>30352906</v>
      </c>
      <c r="Q97" s="9"/>
    </row>
    <row r="98" spans="1:18" ht="39.950000000000003" customHeight="1" x14ac:dyDescent="0.25">
      <c r="A98" s="15"/>
      <c r="B98" s="43" t="s">
        <v>137</v>
      </c>
      <c r="C98" s="38" t="s">
        <v>141</v>
      </c>
      <c r="D98" s="45"/>
      <c r="E98" s="11">
        <f t="shared" si="38"/>
        <v>3000000</v>
      </c>
      <c r="F98" s="11"/>
      <c r="G98" s="11"/>
      <c r="H98" s="11">
        <f>SUM('Tabela 2 Alokacja na zakresy'!G313)</f>
        <v>3000000</v>
      </c>
      <c r="I98" s="11"/>
      <c r="J98" s="103">
        <f t="shared" si="27"/>
        <v>529412</v>
      </c>
      <c r="K98" s="103">
        <f t="shared" si="28"/>
        <v>529412</v>
      </c>
      <c r="L98" s="9">
        <v>352941</v>
      </c>
      <c r="M98" s="9">
        <v>176471</v>
      </c>
      <c r="N98" s="9"/>
      <c r="O98" s="9"/>
      <c r="P98" s="103">
        <f t="shared" si="39"/>
        <v>3529412</v>
      </c>
      <c r="Q98" s="9"/>
    </row>
    <row r="99" spans="1:18" s="40" customFormat="1" ht="39.950000000000003" customHeight="1" x14ac:dyDescent="0.25">
      <c r="A99" s="39"/>
      <c r="B99" s="44" t="s">
        <v>82</v>
      </c>
      <c r="C99" s="29"/>
      <c r="D99" s="29" t="s">
        <v>26</v>
      </c>
      <c r="E99" s="10">
        <f>F99+G99+H99+I99</f>
        <v>354741858</v>
      </c>
      <c r="F99" s="10"/>
      <c r="G99" s="10"/>
      <c r="H99" s="10"/>
      <c r="I99" s="10">
        <f>SUM(I100:I107)</f>
        <v>354741858</v>
      </c>
      <c r="J99" s="30">
        <f t="shared" si="27"/>
        <v>62601505</v>
      </c>
      <c r="K99" s="30">
        <f t="shared" si="28"/>
        <v>47340048</v>
      </c>
      <c r="L99" s="30">
        <f>SUM(L100:L107)</f>
        <v>21935173</v>
      </c>
      <c r="M99" s="30">
        <f>SUM(M100:M107)</f>
        <v>25404875</v>
      </c>
      <c r="N99" s="30"/>
      <c r="O99" s="30">
        <f>SUM(O100:O107)</f>
        <v>15261457</v>
      </c>
      <c r="P99" s="30">
        <f>E99+J99</f>
        <v>417343363</v>
      </c>
      <c r="Q99" s="30"/>
      <c r="R99" s="19"/>
    </row>
    <row r="100" spans="1:18" ht="39.950000000000003" customHeight="1" x14ac:dyDescent="0.25">
      <c r="A100" s="15"/>
      <c r="B100" s="43" t="s">
        <v>83</v>
      </c>
      <c r="C100" s="38" t="s">
        <v>331</v>
      </c>
      <c r="D100" s="45"/>
      <c r="E100" s="11">
        <f t="shared" si="38"/>
        <v>103231737</v>
      </c>
      <c r="F100" s="11"/>
      <c r="G100" s="11"/>
      <c r="H100" s="11"/>
      <c r="I100" s="11">
        <f>SUM('Tabela 2 Alokacja na zakresy'!G314:G327)</f>
        <v>103231737</v>
      </c>
      <c r="J100" s="9">
        <f>K100+O100</f>
        <v>5433250</v>
      </c>
      <c r="K100" s="9">
        <f>L100+M100+N100</f>
        <v>3785337</v>
      </c>
      <c r="L100" s="103"/>
      <c r="M100" s="103">
        <v>3785337</v>
      </c>
      <c r="N100" s="103"/>
      <c r="O100" s="103">
        <v>1647913</v>
      </c>
      <c r="P100" s="9">
        <f t="shared" si="39"/>
        <v>108664987</v>
      </c>
      <c r="Q100" s="88"/>
    </row>
    <row r="101" spans="1:18" ht="39.950000000000003" customHeight="1" x14ac:dyDescent="0.25">
      <c r="A101" s="15"/>
      <c r="B101" s="43" t="s">
        <v>84</v>
      </c>
      <c r="C101" s="38" t="s">
        <v>331</v>
      </c>
      <c r="D101" s="45"/>
      <c r="E101" s="11">
        <f t="shared" si="38"/>
        <v>63407783</v>
      </c>
      <c r="F101" s="11"/>
      <c r="G101" s="11"/>
      <c r="H101" s="11"/>
      <c r="I101" s="11">
        <f>SUM('Tabela 2 Alokacja na zakresy'!G328:G334)</f>
        <v>63407783</v>
      </c>
      <c r="J101" s="9">
        <f t="shared" si="27"/>
        <v>11189609</v>
      </c>
      <c r="K101" s="9">
        <f t="shared" si="28"/>
        <v>10200000</v>
      </c>
      <c r="L101" s="103">
        <v>6512439</v>
      </c>
      <c r="M101" s="103">
        <v>3687561</v>
      </c>
      <c r="N101" s="103"/>
      <c r="O101" s="103">
        <v>989609</v>
      </c>
      <c r="P101" s="9">
        <f t="shared" si="39"/>
        <v>74597392</v>
      </c>
      <c r="Q101" s="87"/>
    </row>
    <row r="102" spans="1:18" ht="39.950000000000003" customHeight="1" x14ac:dyDescent="0.25">
      <c r="A102" s="15"/>
      <c r="B102" s="32" t="s">
        <v>85</v>
      </c>
      <c r="C102" s="38" t="s">
        <v>331</v>
      </c>
      <c r="D102" s="45"/>
      <c r="E102" s="11">
        <f t="shared" si="38"/>
        <v>70447853</v>
      </c>
      <c r="F102" s="11"/>
      <c r="G102" s="11"/>
      <c r="H102" s="11"/>
      <c r="I102" s="11">
        <f>SUM('Tabela 2 Alokacja na zakresy'!G335:G342)</f>
        <v>70447853</v>
      </c>
      <c r="J102" s="9">
        <f t="shared" si="27"/>
        <v>12431975</v>
      </c>
      <c r="K102" s="9">
        <f t="shared" si="28"/>
        <v>11271084</v>
      </c>
      <c r="L102" s="103">
        <v>8033596</v>
      </c>
      <c r="M102" s="103">
        <v>3237488</v>
      </c>
      <c r="N102" s="103"/>
      <c r="O102" s="103">
        <v>1160891</v>
      </c>
      <c r="P102" s="9">
        <f t="shared" si="39"/>
        <v>82879828</v>
      </c>
      <c r="Q102" s="87"/>
    </row>
    <row r="103" spans="1:18" ht="39.950000000000003" customHeight="1" x14ac:dyDescent="0.25">
      <c r="A103" s="15"/>
      <c r="B103" s="32" t="s">
        <v>442</v>
      </c>
      <c r="C103" s="38" t="s">
        <v>331</v>
      </c>
      <c r="D103" s="45"/>
      <c r="E103" s="11">
        <f t="shared" si="38"/>
        <v>16794759</v>
      </c>
      <c r="F103" s="11"/>
      <c r="G103" s="11"/>
      <c r="H103" s="11"/>
      <c r="I103" s="11">
        <f>SUM('Tabela 2 Alokacja na zakresy'!G343:G348)</f>
        <v>16794759</v>
      </c>
      <c r="J103" s="9">
        <f t="shared" si="27"/>
        <v>2963781</v>
      </c>
      <c r="K103" s="9">
        <f t="shared" si="28"/>
        <v>2428158</v>
      </c>
      <c r="L103" s="103">
        <v>1975854</v>
      </c>
      <c r="M103" s="103">
        <v>452304</v>
      </c>
      <c r="N103" s="103"/>
      <c r="O103" s="103">
        <v>535623</v>
      </c>
      <c r="P103" s="9">
        <f t="shared" si="39"/>
        <v>19758540</v>
      </c>
      <c r="Q103" s="87"/>
    </row>
    <row r="104" spans="1:18" ht="39.950000000000003" customHeight="1" x14ac:dyDescent="0.25">
      <c r="A104" s="15"/>
      <c r="B104" s="32" t="s">
        <v>443</v>
      </c>
      <c r="C104" s="38" t="s">
        <v>331</v>
      </c>
      <c r="D104" s="45"/>
      <c r="E104" s="11">
        <f t="shared" si="38"/>
        <v>13849439</v>
      </c>
      <c r="F104" s="11"/>
      <c r="G104" s="11"/>
      <c r="H104" s="11"/>
      <c r="I104" s="11">
        <f>SUM('Tabela 2 Alokacja na zakresy'!G349:G350)</f>
        <v>13849439</v>
      </c>
      <c r="J104" s="9">
        <f t="shared" si="27"/>
        <v>2444019</v>
      </c>
      <c r="K104" s="9">
        <f t="shared" si="28"/>
        <v>2444019</v>
      </c>
      <c r="L104" s="103">
        <v>1917029</v>
      </c>
      <c r="M104" s="103">
        <v>526990</v>
      </c>
      <c r="N104" s="103"/>
      <c r="O104" s="103"/>
      <c r="P104" s="9">
        <f t="shared" si="39"/>
        <v>16293458</v>
      </c>
      <c r="Q104" s="87"/>
    </row>
    <row r="105" spans="1:18" ht="39.950000000000003" customHeight="1" x14ac:dyDescent="0.25">
      <c r="A105" s="15"/>
      <c r="B105" s="32" t="s">
        <v>444</v>
      </c>
      <c r="C105" s="38" t="s">
        <v>331</v>
      </c>
      <c r="D105" s="45"/>
      <c r="E105" s="11">
        <f t="shared" si="38"/>
        <v>46663070</v>
      </c>
      <c r="F105" s="11"/>
      <c r="G105" s="11"/>
      <c r="H105" s="11"/>
      <c r="I105" s="11">
        <f>SUM('Tabela 2 Alokacja na zakresy'!G351:G354)</f>
        <v>46663070</v>
      </c>
      <c r="J105" s="9">
        <f t="shared" si="27"/>
        <v>21018773</v>
      </c>
      <c r="K105" s="9">
        <f t="shared" si="28"/>
        <v>16463878</v>
      </c>
      <c r="L105" s="103">
        <v>2748683</v>
      </c>
      <c r="M105" s="103">
        <v>13715195</v>
      </c>
      <c r="N105" s="103"/>
      <c r="O105" s="103">
        <v>4554895</v>
      </c>
      <c r="P105" s="9">
        <f t="shared" si="39"/>
        <v>67681843</v>
      </c>
      <c r="Q105" s="37"/>
    </row>
    <row r="106" spans="1:18" ht="39.950000000000003" customHeight="1" x14ac:dyDescent="0.25">
      <c r="A106" s="15"/>
      <c r="B106" s="32" t="s">
        <v>451</v>
      </c>
      <c r="C106" s="38" t="s">
        <v>331</v>
      </c>
      <c r="D106" s="45"/>
      <c r="E106" s="11">
        <f t="shared" si="38"/>
        <v>4236238</v>
      </c>
      <c r="F106" s="11"/>
      <c r="G106" s="11"/>
      <c r="H106" s="11"/>
      <c r="I106" s="11">
        <f>SUM('Tabela 2 Alokacja na zakresy'!G355:G356)</f>
        <v>4236238</v>
      </c>
      <c r="J106" s="9">
        <f t="shared" si="27"/>
        <v>747572</v>
      </c>
      <c r="K106" s="9">
        <f t="shared" si="28"/>
        <v>747572</v>
      </c>
      <c r="L106" s="103">
        <v>747572</v>
      </c>
      <c r="M106" s="103"/>
      <c r="N106" s="103"/>
      <c r="O106" s="103"/>
      <c r="P106" s="9">
        <f t="shared" si="39"/>
        <v>4983810</v>
      </c>
      <c r="Q106" s="37"/>
    </row>
    <row r="107" spans="1:18" ht="39.950000000000003" customHeight="1" x14ac:dyDescent="0.25">
      <c r="A107" s="15"/>
      <c r="B107" s="32" t="s">
        <v>496</v>
      </c>
      <c r="C107" s="38" t="s">
        <v>331</v>
      </c>
      <c r="D107" s="45"/>
      <c r="E107" s="11">
        <f t="shared" si="38"/>
        <v>36110979</v>
      </c>
      <c r="F107" s="11"/>
      <c r="G107" s="11"/>
      <c r="H107" s="11"/>
      <c r="I107" s="11">
        <f>SUM('Tabela 2 Alokacja na zakresy'!G357:G359)</f>
        <v>36110979</v>
      </c>
      <c r="J107" s="9">
        <f t="shared" si="27"/>
        <v>6372526</v>
      </c>
      <c r="K107" s="9"/>
      <c r="L107" s="103"/>
      <c r="M107" s="103"/>
      <c r="N107" s="103"/>
      <c r="O107" s="103">
        <v>6372526</v>
      </c>
      <c r="P107" s="9">
        <f t="shared" si="39"/>
        <v>42483505</v>
      </c>
      <c r="Q107" s="37"/>
    </row>
    <row r="108" spans="1:18" s="40" customFormat="1" ht="39.950000000000003" customHeight="1" x14ac:dyDescent="0.25">
      <c r="A108" s="39"/>
      <c r="B108" s="44" t="s">
        <v>65</v>
      </c>
      <c r="C108" s="29" t="s">
        <v>36</v>
      </c>
      <c r="D108" s="29" t="s">
        <v>26</v>
      </c>
      <c r="E108" s="10">
        <f t="shared" si="26"/>
        <v>68523786</v>
      </c>
      <c r="F108" s="10"/>
      <c r="G108" s="10">
        <f>G109</f>
        <v>68523786</v>
      </c>
      <c r="H108" s="10"/>
      <c r="I108" s="10"/>
      <c r="J108" s="30">
        <f>K108+O108</f>
        <v>12092433</v>
      </c>
      <c r="K108" s="30">
        <f t="shared" si="16"/>
        <v>12092433</v>
      </c>
      <c r="L108" s="30"/>
      <c r="M108" s="30">
        <f>M109</f>
        <v>12092433</v>
      </c>
      <c r="N108" s="30"/>
      <c r="O108" s="30"/>
      <c r="P108" s="30">
        <f t="shared" si="17"/>
        <v>80616219</v>
      </c>
      <c r="Q108" s="30"/>
      <c r="R108" s="19"/>
    </row>
    <row r="109" spans="1:18" ht="39.950000000000003" customHeight="1" x14ac:dyDescent="0.25">
      <c r="A109" s="15"/>
      <c r="B109" s="43" t="s">
        <v>66</v>
      </c>
      <c r="C109" s="33" t="s">
        <v>36</v>
      </c>
      <c r="D109" s="45"/>
      <c r="E109" s="11">
        <f t="shared" si="26"/>
        <v>68523786</v>
      </c>
      <c r="F109" s="11"/>
      <c r="G109" s="11">
        <f>SUM('Tabela 2 Alokacja na zakresy'!G360:G363)</f>
        <v>68523786</v>
      </c>
      <c r="H109" s="11"/>
      <c r="I109" s="11"/>
      <c r="J109" s="9">
        <f t="shared" ref="J109:J113" si="40">K109+O109</f>
        <v>12092433</v>
      </c>
      <c r="K109" s="9">
        <f t="shared" si="16"/>
        <v>12092433</v>
      </c>
      <c r="L109" s="9"/>
      <c r="M109" s="9">
        <v>12092433</v>
      </c>
      <c r="N109" s="9"/>
      <c r="O109" s="9"/>
      <c r="P109" s="9">
        <f t="shared" si="17"/>
        <v>80616219</v>
      </c>
      <c r="Q109" s="9"/>
    </row>
    <row r="110" spans="1:18" s="40" customFormat="1" ht="39.950000000000003" customHeight="1" x14ac:dyDescent="0.25">
      <c r="A110" s="39"/>
      <c r="B110" s="44" t="s">
        <v>374</v>
      </c>
      <c r="C110" s="29" t="s">
        <v>36</v>
      </c>
      <c r="D110" s="29" t="s">
        <v>26</v>
      </c>
      <c r="E110" s="10">
        <f t="shared" si="26"/>
        <v>26666519</v>
      </c>
      <c r="F110" s="10"/>
      <c r="G110" s="10"/>
      <c r="H110" s="10">
        <f>H111</f>
        <v>26666519</v>
      </c>
      <c r="I110" s="10"/>
      <c r="J110" s="30">
        <f t="shared" si="40"/>
        <v>4705857</v>
      </c>
      <c r="K110" s="30">
        <f t="shared" si="16"/>
        <v>4705857</v>
      </c>
      <c r="L110" s="30"/>
      <c r="M110" s="30">
        <f>M111</f>
        <v>4705857</v>
      </c>
      <c r="N110" s="30"/>
      <c r="O110" s="30"/>
      <c r="P110" s="30">
        <f t="shared" si="17"/>
        <v>31372376</v>
      </c>
      <c r="Q110" s="30"/>
      <c r="R110" s="19"/>
    </row>
    <row r="111" spans="1:18" ht="39.950000000000003" customHeight="1" x14ac:dyDescent="0.25">
      <c r="A111" s="15"/>
      <c r="B111" s="43" t="s">
        <v>67</v>
      </c>
      <c r="C111" s="33" t="s">
        <v>36</v>
      </c>
      <c r="D111" s="45"/>
      <c r="E111" s="11">
        <f t="shared" si="26"/>
        <v>26666519</v>
      </c>
      <c r="F111" s="11"/>
      <c r="G111" s="11"/>
      <c r="H111" s="11">
        <f>SUM('Tabela 2 Alokacja na zakresy'!G364:G367)</f>
        <v>26666519</v>
      </c>
      <c r="I111" s="11"/>
      <c r="J111" s="9">
        <f t="shared" si="40"/>
        <v>4705857</v>
      </c>
      <c r="K111" s="9">
        <f t="shared" si="16"/>
        <v>4705857</v>
      </c>
      <c r="L111" s="9"/>
      <c r="M111" s="9">
        <v>4705857</v>
      </c>
      <c r="N111" s="9"/>
      <c r="O111" s="9"/>
      <c r="P111" s="9">
        <f t="shared" si="17"/>
        <v>31372376</v>
      </c>
      <c r="Q111" s="9"/>
    </row>
    <row r="112" spans="1:18" s="40" customFormat="1" ht="39.950000000000003" customHeight="1" x14ac:dyDescent="0.25">
      <c r="A112" s="39"/>
      <c r="B112" s="44" t="s">
        <v>68</v>
      </c>
      <c r="C112" s="29" t="s">
        <v>36</v>
      </c>
      <c r="D112" s="29" t="s">
        <v>26</v>
      </c>
      <c r="E112" s="10">
        <f t="shared" si="26"/>
        <v>14780911</v>
      </c>
      <c r="F112" s="10"/>
      <c r="G112" s="10"/>
      <c r="H112" s="10"/>
      <c r="I112" s="10">
        <f>I113</f>
        <v>14780911</v>
      </c>
      <c r="J112" s="30">
        <f t="shared" si="40"/>
        <v>2608397</v>
      </c>
      <c r="K112" s="30">
        <f t="shared" si="16"/>
        <v>2608397</v>
      </c>
      <c r="L112" s="30"/>
      <c r="M112" s="30">
        <f>M113</f>
        <v>2608397</v>
      </c>
      <c r="N112" s="30"/>
      <c r="O112" s="30"/>
      <c r="P112" s="30">
        <f t="shared" si="17"/>
        <v>17389308</v>
      </c>
      <c r="Q112" s="30"/>
      <c r="R112" s="19"/>
    </row>
    <row r="113" spans="1:17" ht="39.950000000000003" customHeight="1" x14ac:dyDescent="0.25">
      <c r="A113" s="15"/>
      <c r="B113" s="43" t="s">
        <v>69</v>
      </c>
      <c r="C113" s="33" t="s">
        <v>36</v>
      </c>
      <c r="D113" s="45"/>
      <c r="E113" s="11">
        <f t="shared" si="26"/>
        <v>14780911</v>
      </c>
      <c r="F113" s="13"/>
      <c r="G113" s="13"/>
      <c r="H113" s="13"/>
      <c r="I113" s="13">
        <f>SUM('Tabela 2 Alokacja na zakresy'!G368:G371)</f>
        <v>14780911</v>
      </c>
      <c r="J113" s="9">
        <f t="shared" si="40"/>
        <v>2608397</v>
      </c>
      <c r="K113" s="9">
        <f t="shared" si="16"/>
        <v>2608397</v>
      </c>
      <c r="L113" s="37"/>
      <c r="M113" s="37">
        <v>2608397</v>
      </c>
      <c r="N113" s="37"/>
      <c r="O113" s="37"/>
      <c r="P113" s="9">
        <f t="shared" si="17"/>
        <v>17389308</v>
      </c>
      <c r="Q113" s="37"/>
    </row>
    <row r="114" spans="1:17" ht="39.950000000000003" customHeight="1" x14ac:dyDescent="0.25">
      <c r="A114" s="15"/>
      <c r="B114" s="44" t="s">
        <v>455</v>
      </c>
      <c r="C114" s="28"/>
      <c r="D114" s="29" t="s">
        <v>26</v>
      </c>
      <c r="E114" s="10">
        <f t="shared" si="26"/>
        <v>20774095</v>
      </c>
      <c r="F114" s="107"/>
      <c r="G114" s="10">
        <f>SUM(G115:G115)</f>
        <v>20774095</v>
      </c>
      <c r="H114" s="107"/>
      <c r="I114" s="107"/>
      <c r="J114" s="30">
        <f t="shared" ref="J114:J128" si="41">K114+O114</f>
        <v>3666017</v>
      </c>
      <c r="K114" s="30">
        <f t="shared" si="16"/>
        <v>256621</v>
      </c>
      <c r="L114" s="108"/>
      <c r="M114" s="30"/>
      <c r="N114" s="30">
        <f>N115</f>
        <v>256621</v>
      </c>
      <c r="O114" s="30">
        <f>O115</f>
        <v>3409396</v>
      </c>
      <c r="P114" s="30">
        <f t="shared" si="17"/>
        <v>24440112</v>
      </c>
      <c r="Q114" s="108"/>
    </row>
    <row r="115" spans="1:17" ht="39.950000000000003" customHeight="1" x14ac:dyDescent="0.25">
      <c r="A115" s="15"/>
      <c r="B115" s="121" t="s">
        <v>485</v>
      </c>
      <c r="C115" s="38" t="s">
        <v>484</v>
      </c>
      <c r="D115" s="45"/>
      <c r="E115" s="11">
        <f t="shared" si="26"/>
        <v>20774095</v>
      </c>
      <c r="F115" s="11"/>
      <c r="G115" s="11">
        <f>SUM('Tabela 2 Alokacja na zakresy'!G372:G383)</f>
        <v>20774095</v>
      </c>
      <c r="H115" s="11"/>
      <c r="I115" s="11"/>
      <c r="J115" s="9">
        <f t="shared" si="41"/>
        <v>3666017</v>
      </c>
      <c r="K115" s="9">
        <f t="shared" si="16"/>
        <v>256621</v>
      </c>
      <c r="L115" s="9"/>
      <c r="M115" s="9"/>
      <c r="N115" s="9">
        <v>256621</v>
      </c>
      <c r="O115" s="9">
        <v>3409396</v>
      </c>
      <c r="P115" s="9">
        <f t="shared" si="17"/>
        <v>24440112</v>
      </c>
      <c r="Q115" s="37"/>
    </row>
    <row r="116" spans="1:17" ht="39.950000000000003" customHeight="1" x14ac:dyDescent="0.25">
      <c r="A116" s="15"/>
      <c r="B116" s="44" t="s">
        <v>453</v>
      </c>
      <c r="C116" s="28"/>
      <c r="D116" s="29" t="s">
        <v>26</v>
      </c>
      <c r="E116" s="10">
        <f t="shared" ref="E116" si="42">F116+G116+H116+I116</f>
        <v>23715129</v>
      </c>
      <c r="F116" s="107"/>
      <c r="G116" s="10">
        <f>SUM(G117:G117)</f>
        <v>23715129</v>
      </c>
      <c r="H116" s="107"/>
      <c r="I116" s="107"/>
      <c r="J116" s="30">
        <f t="shared" si="41"/>
        <v>4185023</v>
      </c>
      <c r="K116" s="30">
        <f t="shared" ref="K116" si="43">L116+M116+N116</f>
        <v>4185023</v>
      </c>
      <c r="L116" s="108"/>
      <c r="M116" s="30">
        <f>M117</f>
        <v>4185023</v>
      </c>
      <c r="N116" s="108"/>
      <c r="O116" s="108"/>
      <c r="P116" s="30">
        <f t="shared" ref="P116" si="44">E116+J116</f>
        <v>27900152</v>
      </c>
      <c r="Q116" s="108"/>
    </row>
    <row r="117" spans="1:17" ht="39.950000000000003" customHeight="1" x14ac:dyDescent="0.25">
      <c r="A117" s="15"/>
      <c r="B117" s="43" t="s">
        <v>486</v>
      </c>
      <c r="C117" s="33" t="s">
        <v>292</v>
      </c>
      <c r="D117" s="45"/>
      <c r="E117" s="11">
        <f t="shared" si="26"/>
        <v>23715129</v>
      </c>
      <c r="F117" s="11"/>
      <c r="G117" s="11">
        <f>SUM('Tabela 2 Alokacja na zakresy'!G384:G386)</f>
        <v>23715129</v>
      </c>
      <c r="H117" s="11"/>
      <c r="I117" s="11"/>
      <c r="J117" s="9">
        <f t="shared" si="41"/>
        <v>4185023</v>
      </c>
      <c r="K117" s="9">
        <f t="shared" si="16"/>
        <v>4185023</v>
      </c>
      <c r="L117" s="9"/>
      <c r="M117" s="9">
        <v>4185023</v>
      </c>
      <c r="N117" s="9"/>
      <c r="O117" s="9"/>
      <c r="P117" s="9">
        <f t="shared" si="17"/>
        <v>27900152</v>
      </c>
      <c r="Q117" s="37"/>
    </row>
    <row r="118" spans="1:17" ht="39.950000000000003" customHeight="1" x14ac:dyDescent="0.25">
      <c r="A118" s="15"/>
      <c r="B118" s="44" t="s">
        <v>454</v>
      </c>
      <c r="C118" s="28"/>
      <c r="D118" s="29" t="s">
        <v>26</v>
      </c>
      <c r="E118" s="10">
        <f>F118+G118+H118+I118</f>
        <v>271987684</v>
      </c>
      <c r="F118" s="107"/>
      <c r="G118" s="10">
        <f>SUM(G119:G121)</f>
        <v>271987684</v>
      </c>
      <c r="H118" s="107"/>
      <c r="I118" s="107"/>
      <c r="J118" s="30">
        <f t="shared" si="41"/>
        <v>47997827</v>
      </c>
      <c r="K118" s="30">
        <f t="shared" ref="K118" si="45">L118+M118+N118</f>
        <v>25438850</v>
      </c>
      <c r="L118" s="30"/>
      <c r="M118" s="30">
        <f>M119+M120+M121</f>
        <v>16836954</v>
      </c>
      <c r="N118" s="30">
        <f>N119+N120+N121</f>
        <v>8601896</v>
      </c>
      <c r="O118" s="30">
        <f>O119+O120+O121</f>
        <v>22558977</v>
      </c>
      <c r="P118" s="30">
        <f t="shared" ref="P118" si="46">E118+J118</f>
        <v>319985511</v>
      </c>
      <c r="Q118" s="108"/>
    </row>
    <row r="119" spans="1:17" ht="39.950000000000003" customHeight="1" x14ac:dyDescent="0.25">
      <c r="A119" s="15"/>
      <c r="B119" s="43" t="s">
        <v>487</v>
      </c>
      <c r="C119" s="38" t="s">
        <v>482</v>
      </c>
      <c r="D119" s="45"/>
      <c r="E119" s="11">
        <f t="shared" si="26"/>
        <v>61022538</v>
      </c>
      <c r="F119" s="11"/>
      <c r="G119" s="11">
        <f>SUM('Tabela 2 Alokacja na zakresy'!G387)</f>
        <v>61022538</v>
      </c>
      <c r="H119" s="11"/>
      <c r="I119" s="11"/>
      <c r="J119" s="9">
        <f t="shared" si="41"/>
        <v>10768683</v>
      </c>
      <c r="K119" s="9">
        <f t="shared" si="16"/>
        <v>10768683</v>
      </c>
      <c r="L119" s="9"/>
      <c r="M119" s="9">
        <v>2166787</v>
      </c>
      <c r="N119" s="9">
        <v>8601896</v>
      </c>
      <c r="O119" s="9"/>
      <c r="P119" s="9">
        <f t="shared" si="17"/>
        <v>71791221</v>
      </c>
      <c r="Q119" s="37"/>
    </row>
    <row r="120" spans="1:17" ht="39.950000000000003" customHeight="1" x14ac:dyDescent="0.25">
      <c r="A120" s="15"/>
      <c r="B120" s="43" t="s">
        <v>488</v>
      </c>
      <c r="C120" s="38" t="s">
        <v>482</v>
      </c>
      <c r="D120" s="45"/>
      <c r="E120" s="11">
        <f t="shared" si="26"/>
        <v>201992929</v>
      </c>
      <c r="F120" s="11"/>
      <c r="G120" s="11">
        <f>SUM('Tabela 2 Alokacja na zakresy'!G388:G389)</f>
        <v>201992929</v>
      </c>
      <c r="H120" s="11"/>
      <c r="I120" s="11"/>
      <c r="J120" s="9">
        <f t="shared" si="41"/>
        <v>35645811</v>
      </c>
      <c r="K120" s="9">
        <f t="shared" si="16"/>
        <v>13086834</v>
      </c>
      <c r="L120" s="9"/>
      <c r="M120" s="9">
        <v>13086834</v>
      </c>
      <c r="N120" s="9"/>
      <c r="O120" s="9">
        <v>22558977</v>
      </c>
      <c r="P120" s="9">
        <f t="shared" ref="P120:P121" si="47">E120+J120</f>
        <v>237638740</v>
      </c>
      <c r="Q120" s="37"/>
    </row>
    <row r="121" spans="1:17" ht="39.950000000000003" customHeight="1" x14ac:dyDescent="0.25">
      <c r="A121" s="15"/>
      <c r="B121" s="43" t="s">
        <v>497</v>
      </c>
      <c r="C121" s="38" t="s">
        <v>482</v>
      </c>
      <c r="D121" s="45"/>
      <c r="E121" s="11">
        <f t="shared" si="26"/>
        <v>8972217</v>
      </c>
      <c r="F121" s="11"/>
      <c r="G121" s="11">
        <f>SUM('Tabela 2 Alokacja na zakresy'!G390)</f>
        <v>8972217</v>
      </c>
      <c r="H121" s="11"/>
      <c r="I121" s="11"/>
      <c r="J121" s="9">
        <f t="shared" si="41"/>
        <v>1583333</v>
      </c>
      <c r="K121" s="9">
        <f t="shared" si="16"/>
        <v>1583333</v>
      </c>
      <c r="L121" s="9"/>
      <c r="M121" s="9">
        <v>1583333</v>
      </c>
      <c r="N121" s="9"/>
      <c r="O121" s="9"/>
      <c r="P121" s="9">
        <f t="shared" si="47"/>
        <v>10555550</v>
      </c>
      <c r="Q121" s="37"/>
    </row>
    <row r="122" spans="1:17" ht="39.950000000000003" customHeight="1" x14ac:dyDescent="0.25">
      <c r="A122" s="15"/>
      <c r="B122" s="44" t="s">
        <v>456</v>
      </c>
      <c r="C122" s="28"/>
      <c r="D122" s="29" t="s">
        <v>26</v>
      </c>
      <c r="E122" s="10">
        <f t="shared" ref="E122" si="48">F122+G122+H122+I122</f>
        <v>10000000</v>
      </c>
      <c r="F122" s="107"/>
      <c r="G122" s="10">
        <f>SUM(G123:G123)</f>
        <v>10000000</v>
      </c>
      <c r="H122" s="107"/>
      <c r="I122" s="107"/>
      <c r="J122" s="30">
        <f t="shared" si="41"/>
        <v>1764706</v>
      </c>
      <c r="K122" s="30">
        <f t="shared" ref="K122" si="49">L122+M122+N122</f>
        <v>1411770</v>
      </c>
      <c r="L122" s="108"/>
      <c r="M122" s="30">
        <f>M123</f>
        <v>882356</v>
      </c>
      <c r="N122" s="30">
        <f>N123</f>
        <v>529414</v>
      </c>
      <c r="O122" s="30">
        <f>O123</f>
        <v>352936</v>
      </c>
      <c r="P122" s="30">
        <f t="shared" ref="P122:P123" si="50">E122+J122</f>
        <v>11764706</v>
      </c>
      <c r="Q122" s="108"/>
    </row>
    <row r="123" spans="1:17" ht="39.950000000000003" customHeight="1" x14ac:dyDescent="0.25">
      <c r="A123" s="15"/>
      <c r="B123" s="43" t="s">
        <v>479</v>
      </c>
      <c r="C123" s="38" t="s">
        <v>483</v>
      </c>
      <c r="D123" s="45"/>
      <c r="E123" s="11">
        <f t="shared" si="26"/>
        <v>10000000</v>
      </c>
      <c r="F123" s="11"/>
      <c r="G123" s="11">
        <f>SUM('Tabela 2 Alokacja na zakresy'!G391:G393)</f>
        <v>10000000</v>
      </c>
      <c r="H123" s="11"/>
      <c r="I123" s="11"/>
      <c r="J123" s="9">
        <f t="shared" si="41"/>
        <v>1764706</v>
      </c>
      <c r="K123" s="9">
        <f t="shared" si="16"/>
        <v>1411770</v>
      </c>
      <c r="L123" s="9"/>
      <c r="M123" s="9">
        <v>882356</v>
      </c>
      <c r="N123" s="9">
        <v>529414</v>
      </c>
      <c r="O123" s="9">
        <v>352936</v>
      </c>
      <c r="P123" s="9">
        <f t="shared" si="50"/>
        <v>11764706</v>
      </c>
      <c r="Q123" s="37"/>
    </row>
    <row r="124" spans="1:17" ht="39.950000000000003" customHeight="1" x14ac:dyDescent="0.25">
      <c r="A124" s="15"/>
      <c r="B124" s="44" t="s">
        <v>457</v>
      </c>
      <c r="C124" s="28"/>
      <c r="D124" s="29" t="s">
        <v>26</v>
      </c>
      <c r="E124" s="10">
        <f t="shared" ref="E124" si="51">F124+G124+H124+I124</f>
        <v>33085237</v>
      </c>
      <c r="F124" s="107"/>
      <c r="G124" s="107"/>
      <c r="H124" s="10">
        <f>SUM(H125:H128)</f>
        <v>33085237</v>
      </c>
      <c r="I124" s="107"/>
      <c r="J124" s="30">
        <f t="shared" si="41"/>
        <v>2448067</v>
      </c>
      <c r="K124" s="30">
        <f t="shared" ref="K124" si="52">L124+M124+N124</f>
        <v>2448067</v>
      </c>
      <c r="L124" s="30">
        <f>SUM(L125:L128)</f>
        <v>1776665</v>
      </c>
      <c r="M124" s="30">
        <f>M125+M126+M127+M128</f>
        <v>671402</v>
      </c>
      <c r="N124" s="108"/>
      <c r="O124" s="108"/>
      <c r="P124" s="30">
        <f t="shared" ref="P124:P128" si="53">E124+J124</f>
        <v>35533304</v>
      </c>
      <c r="Q124" s="108"/>
    </row>
    <row r="125" spans="1:17" ht="39.950000000000003" customHeight="1" x14ac:dyDescent="0.25">
      <c r="A125" s="15"/>
      <c r="B125" s="43" t="s">
        <v>491</v>
      </c>
      <c r="C125" s="38" t="s">
        <v>139</v>
      </c>
      <c r="D125" s="45"/>
      <c r="E125" s="11">
        <f t="shared" si="26"/>
        <v>7000000</v>
      </c>
      <c r="F125" s="11"/>
      <c r="G125" s="11"/>
      <c r="H125" s="11">
        <f>SUM('Tabela 2 Alokacja na zakresy'!G394:G394)</f>
        <v>7000000</v>
      </c>
      <c r="I125" s="11"/>
      <c r="J125" s="9">
        <f t="shared" si="41"/>
        <v>368421</v>
      </c>
      <c r="K125" s="9">
        <f t="shared" si="16"/>
        <v>368421</v>
      </c>
      <c r="L125" s="103">
        <v>368421</v>
      </c>
      <c r="M125" s="103"/>
      <c r="N125" s="9"/>
      <c r="O125" s="9"/>
      <c r="P125" s="9">
        <f t="shared" si="53"/>
        <v>7368421</v>
      </c>
      <c r="Q125" s="37"/>
    </row>
    <row r="126" spans="1:17" ht="39.950000000000003" customHeight="1" x14ac:dyDescent="0.25">
      <c r="A126" s="15"/>
      <c r="B126" s="43" t="s">
        <v>492</v>
      </c>
      <c r="C126" s="38" t="s">
        <v>140</v>
      </c>
      <c r="D126" s="45"/>
      <c r="E126" s="11">
        <f t="shared" si="26"/>
        <v>12085237</v>
      </c>
      <c r="F126" s="11"/>
      <c r="G126" s="11"/>
      <c r="H126" s="11">
        <f>SUM('Tabela 2 Alokacja na zakresy'!G395:G396)</f>
        <v>12085237</v>
      </c>
      <c r="I126" s="11"/>
      <c r="J126" s="9">
        <f t="shared" si="41"/>
        <v>1342804</v>
      </c>
      <c r="K126" s="9">
        <f t="shared" si="16"/>
        <v>1342804</v>
      </c>
      <c r="L126" s="103">
        <v>671402</v>
      </c>
      <c r="M126" s="103">
        <v>671402</v>
      </c>
      <c r="N126" s="9"/>
      <c r="O126" s="9"/>
      <c r="P126" s="9">
        <f t="shared" si="53"/>
        <v>13428041</v>
      </c>
      <c r="Q126" s="37"/>
    </row>
    <row r="127" spans="1:17" ht="39.950000000000003" customHeight="1" x14ac:dyDescent="0.25">
      <c r="A127" s="15"/>
      <c r="B127" s="43" t="s">
        <v>493</v>
      </c>
      <c r="C127" s="38" t="s">
        <v>140</v>
      </c>
      <c r="D127" s="45"/>
      <c r="E127" s="11">
        <f t="shared" si="26"/>
        <v>2000000</v>
      </c>
      <c r="F127" s="11"/>
      <c r="G127" s="11"/>
      <c r="H127" s="11">
        <f>SUM('Tabela 2 Alokacja na zakresy'!G397:G397)</f>
        <v>2000000</v>
      </c>
      <c r="I127" s="11"/>
      <c r="J127" s="9">
        <f t="shared" si="41"/>
        <v>105263</v>
      </c>
      <c r="K127" s="9">
        <f t="shared" si="16"/>
        <v>105263</v>
      </c>
      <c r="L127" s="103">
        <v>105263</v>
      </c>
      <c r="M127" s="103"/>
      <c r="N127" s="9"/>
      <c r="O127" s="9"/>
      <c r="P127" s="9">
        <f t="shared" si="53"/>
        <v>2105263</v>
      </c>
      <c r="Q127" s="37"/>
    </row>
    <row r="128" spans="1:17" ht="39.950000000000003" customHeight="1" x14ac:dyDescent="0.25">
      <c r="A128" s="15"/>
      <c r="B128" s="43" t="s">
        <v>494</v>
      </c>
      <c r="C128" s="38" t="s">
        <v>141</v>
      </c>
      <c r="D128" s="45"/>
      <c r="E128" s="11">
        <f t="shared" si="26"/>
        <v>12000000</v>
      </c>
      <c r="F128" s="11"/>
      <c r="G128" s="11"/>
      <c r="H128" s="11">
        <f>SUM('Tabela 2 Alokacja na zakresy'!G398:G398)</f>
        <v>12000000</v>
      </c>
      <c r="I128" s="11"/>
      <c r="J128" s="9">
        <f t="shared" si="41"/>
        <v>631579</v>
      </c>
      <c r="K128" s="9">
        <f t="shared" si="16"/>
        <v>631579</v>
      </c>
      <c r="L128" s="103">
        <v>631579</v>
      </c>
      <c r="M128" s="103"/>
      <c r="N128" s="9"/>
      <c r="O128" s="9"/>
      <c r="P128" s="9">
        <f t="shared" si="53"/>
        <v>12631579</v>
      </c>
      <c r="Q128" s="37"/>
    </row>
    <row r="129" spans="1:18" s="35" customFormat="1" ht="39.950000000000003" customHeight="1" x14ac:dyDescent="0.25">
      <c r="A129" s="31"/>
      <c r="B129" s="46" t="s">
        <v>25</v>
      </c>
      <c r="C129" s="47"/>
      <c r="D129" s="48"/>
      <c r="E129" s="14">
        <f>SUM(E8+E15+E46+E52+E58+E65+E71+E86+E99+E108+E110+E112+E114+E116+E118+E122+E124)</f>
        <v>2744942943</v>
      </c>
      <c r="F129" s="14"/>
      <c r="G129" s="14">
        <f>SUM(G8+G15+G46+G52+G58+G65+G71+G86+G99+G108+G110+G112+G114+G116+G118+G122)</f>
        <v>1717388119</v>
      </c>
      <c r="H129" s="14">
        <f>SUM(H8+H15+H46+H52+H58+H65+H71+H86+H99+H108+H110+H112+H124)</f>
        <v>658032055</v>
      </c>
      <c r="I129" s="14">
        <f>SUM(I8+I15+I46+I52+I58+I65+I71+I86+I99+I108+I110+I112)</f>
        <v>369522769</v>
      </c>
      <c r="J129" s="49">
        <f t="shared" ref="J129:P129" si="54">SUM(J8+J15+J46+J52+J58+J65+J71+J86+J99+J108+J110+J112+J114+J116+J118+J122+J124)</f>
        <v>486972031</v>
      </c>
      <c r="K129" s="49">
        <f t="shared" si="54"/>
        <v>334895534</v>
      </c>
      <c r="L129" s="49">
        <f t="shared" si="54"/>
        <v>101007292</v>
      </c>
      <c r="M129" s="49">
        <f t="shared" si="54"/>
        <v>178024733</v>
      </c>
      <c r="N129" s="49">
        <f t="shared" si="54"/>
        <v>55863509</v>
      </c>
      <c r="O129" s="49">
        <f t="shared" si="54"/>
        <v>152076497</v>
      </c>
      <c r="P129" s="49">
        <f t="shared" si="54"/>
        <v>3231914974</v>
      </c>
      <c r="Q129" s="50"/>
      <c r="R129" s="19"/>
    </row>
    <row r="130" spans="1:18" x14ac:dyDescent="0.25">
      <c r="A130" s="15"/>
      <c r="B130" s="15"/>
      <c r="C130" s="15"/>
      <c r="D130" s="22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8" x14ac:dyDescent="0.25">
      <c r="A131" s="15"/>
      <c r="B131" s="15"/>
      <c r="C131" s="15"/>
      <c r="D131" s="22"/>
      <c r="E131" s="15"/>
      <c r="F131" s="15"/>
      <c r="G131" s="15"/>
      <c r="H131" s="15"/>
      <c r="I131" s="15"/>
      <c r="J131" s="18"/>
      <c r="K131" s="15"/>
      <c r="L131" s="15"/>
      <c r="M131" s="15"/>
      <c r="N131" s="15"/>
      <c r="O131" s="15"/>
      <c r="P131" s="15"/>
      <c r="Q131" s="15"/>
    </row>
    <row r="132" spans="1:18" x14ac:dyDescent="0.25">
      <c r="A132" s="15"/>
      <c r="B132" s="15"/>
      <c r="C132" s="15"/>
      <c r="D132" s="22"/>
      <c r="E132" s="15"/>
      <c r="F132" s="15"/>
      <c r="G132" s="15"/>
      <c r="H132" s="15"/>
      <c r="L132" s="15"/>
      <c r="M132" s="15"/>
      <c r="N132" s="15"/>
      <c r="O132" s="15"/>
      <c r="P132" s="15"/>
      <c r="Q132" s="15"/>
    </row>
    <row r="133" spans="1:18" x14ac:dyDescent="0.25">
      <c r="A133" s="15"/>
      <c r="B133" s="15"/>
      <c r="C133" s="15"/>
      <c r="D133" s="22"/>
      <c r="E133" s="15"/>
      <c r="F133" s="15"/>
      <c r="G133" s="15"/>
      <c r="H133" s="15"/>
      <c r="J133" s="51"/>
      <c r="L133" s="18"/>
      <c r="M133" s="18"/>
      <c r="N133" s="15"/>
      <c r="O133" s="15"/>
      <c r="P133" s="15"/>
      <c r="Q133" s="15"/>
    </row>
    <row r="134" spans="1:18" x14ac:dyDescent="0.25">
      <c r="A134" s="15"/>
      <c r="B134" s="15" t="s">
        <v>37</v>
      </c>
      <c r="C134" s="15"/>
      <c r="D134" s="22"/>
      <c r="E134" s="15"/>
      <c r="F134" s="15"/>
      <c r="G134" s="15"/>
      <c r="H134" s="15"/>
      <c r="J134" s="116"/>
      <c r="L134" s="18"/>
      <c r="M134" s="18"/>
      <c r="N134"/>
      <c r="O134" s="15"/>
      <c r="P134" s="15"/>
      <c r="Q134" s="15"/>
    </row>
    <row r="135" spans="1:18" x14ac:dyDescent="0.25">
      <c r="A135" s="15"/>
      <c r="B135" s="15" t="s">
        <v>27</v>
      </c>
      <c r="C135" s="15"/>
      <c r="D135" s="22"/>
      <c r="E135" s="15"/>
      <c r="F135" s="15"/>
      <c r="G135" s="15"/>
      <c r="H135" s="15"/>
      <c r="J135" s="112"/>
      <c r="K135" s="52"/>
      <c r="L135" s="18"/>
      <c r="M135" s="117"/>
      <c r="N135" s="2"/>
      <c r="O135" s="15"/>
      <c r="P135" s="15"/>
      <c r="Q135" s="15"/>
    </row>
    <row r="136" spans="1:18" x14ac:dyDescent="0.25">
      <c r="A136" s="15"/>
      <c r="B136" s="15"/>
      <c r="C136" s="15"/>
      <c r="D136" s="22"/>
      <c r="E136" s="15"/>
      <c r="F136" s="15"/>
      <c r="G136" s="15"/>
      <c r="H136" s="15"/>
      <c r="J136" s="112"/>
      <c r="K136" s="52"/>
      <c r="L136" s="18"/>
      <c r="M136" s="117"/>
      <c r="N136" s="2"/>
      <c r="O136" s="15"/>
      <c r="P136" s="15"/>
      <c r="Q136" s="15"/>
    </row>
    <row r="137" spans="1:18" x14ac:dyDescent="0.25">
      <c r="A137" s="15"/>
      <c r="B137" s="15"/>
      <c r="C137" s="15"/>
      <c r="D137" s="22"/>
      <c r="E137" s="15"/>
      <c r="F137" s="15"/>
      <c r="G137" s="15"/>
      <c r="H137" s="118"/>
      <c r="I137" s="112"/>
      <c r="J137" s="112"/>
      <c r="K137" s="52"/>
      <c r="L137" s="18"/>
      <c r="M137" s="117"/>
      <c r="N137" s="2"/>
      <c r="O137" s="15"/>
      <c r="P137" s="15"/>
      <c r="Q137" s="15"/>
    </row>
    <row r="138" spans="1:18" x14ac:dyDescent="0.25">
      <c r="A138" s="15"/>
      <c r="B138" s="15"/>
      <c r="C138" s="15"/>
      <c r="D138" s="22"/>
      <c r="E138" s="15"/>
      <c r="F138" s="15"/>
      <c r="G138" s="15"/>
      <c r="H138" s="119"/>
      <c r="I138" s="120"/>
      <c r="J138" s="112"/>
      <c r="K138" s="52"/>
      <c r="L138" s="18"/>
      <c r="M138" s="15"/>
      <c r="N138" s="2"/>
      <c r="O138" s="15"/>
      <c r="P138" s="15"/>
      <c r="Q138" s="15"/>
    </row>
    <row r="139" spans="1:18" x14ac:dyDescent="0.25">
      <c r="A139" s="15"/>
      <c r="B139" s="15"/>
      <c r="C139" s="15"/>
      <c r="D139" s="22"/>
      <c r="E139" s="15"/>
      <c r="F139" s="15"/>
      <c r="G139" s="15"/>
      <c r="H139" s="22"/>
      <c r="I139" s="52"/>
      <c r="L139" s="15"/>
      <c r="M139" s="15"/>
      <c r="N139"/>
      <c r="O139" s="15"/>
      <c r="P139" s="15"/>
      <c r="Q139" s="15"/>
    </row>
    <row r="140" spans="1:18" x14ac:dyDescent="0.25">
      <c r="A140" s="15"/>
      <c r="B140" s="15"/>
      <c r="C140" s="15"/>
      <c r="D140" s="22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8" x14ac:dyDescent="0.25">
      <c r="A141" s="15"/>
      <c r="B141" s="15"/>
      <c r="C141" s="15"/>
      <c r="D141" s="22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8" x14ac:dyDescent="0.25">
      <c r="A142" s="15"/>
      <c r="B142" s="15"/>
      <c r="C142" s="15"/>
      <c r="D142" s="22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8" x14ac:dyDescent="0.25">
      <c r="A143" s="15"/>
      <c r="B143" s="15"/>
      <c r="C143" s="15"/>
      <c r="D143" s="22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8" x14ac:dyDescent="0.25">
      <c r="A144" s="15"/>
      <c r="B144" s="15"/>
      <c r="C144" s="15"/>
      <c r="D144" s="22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x14ac:dyDescent="0.25">
      <c r="A145" s="15"/>
      <c r="B145" s="15"/>
      <c r="C145" s="15"/>
      <c r="D145" s="22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x14ac:dyDescent="0.25">
      <c r="A146" s="15"/>
      <c r="B146" s="15"/>
      <c r="C146" s="15"/>
      <c r="D146" s="2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x14ac:dyDescent="0.25">
      <c r="A147" s="15"/>
      <c r="B147" s="15"/>
      <c r="C147" s="15"/>
      <c r="D147" s="22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x14ac:dyDescent="0.25">
      <c r="A148" s="15"/>
      <c r="B148" s="15"/>
      <c r="C148" s="15"/>
      <c r="D148" s="22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x14ac:dyDescent="0.25">
      <c r="A149" s="15"/>
      <c r="B149" s="15"/>
      <c r="C149" s="15"/>
      <c r="D149" s="22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x14ac:dyDescent="0.25">
      <c r="A150" s="15"/>
      <c r="B150" s="15"/>
      <c r="C150" s="15"/>
      <c r="D150" s="22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x14ac:dyDescent="0.25">
      <c r="A151" s="15"/>
      <c r="B151" s="15"/>
      <c r="C151" s="15"/>
      <c r="D151" s="2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x14ac:dyDescent="0.25">
      <c r="A152" s="15"/>
      <c r="B152" s="15"/>
      <c r="C152" s="15"/>
      <c r="D152" s="22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x14ac:dyDescent="0.25">
      <c r="A153" s="15"/>
      <c r="B153" s="15"/>
      <c r="C153" s="15"/>
      <c r="D153" s="22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x14ac:dyDescent="0.25">
      <c r="A154" s="15"/>
      <c r="B154" s="15"/>
      <c r="C154" s="15"/>
      <c r="D154" s="22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x14ac:dyDescent="0.25">
      <c r="A155" s="15"/>
      <c r="B155" s="15"/>
      <c r="C155" s="15"/>
      <c r="D155" s="22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x14ac:dyDescent="0.25">
      <c r="A156" s="15"/>
      <c r="B156" s="15"/>
      <c r="C156" s="15"/>
      <c r="D156" s="22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x14ac:dyDescent="0.25">
      <c r="A157" s="15"/>
      <c r="B157" s="15"/>
      <c r="C157" s="15"/>
      <c r="D157" s="22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x14ac:dyDescent="0.25">
      <c r="A158" s="15"/>
      <c r="B158" s="15"/>
      <c r="C158" s="15"/>
      <c r="D158" s="22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x14ac:dyDescent="0.25">
      <c r="A159" s="15"/>
      <c r="B159" s="15"/>
      <c r="C159" s="15"/>
      <c r="D159" s="22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x14ac:dyDescent="0.25">
      <c r="A160" s="15"/>
      <c r="B160" s="15"/>
      <c r="C160" s="15"/>
      <c r="D160" s="2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x14ac:dyDescent="0.25">
      <c r="A161" s="15"/>
      <c r="B161" s="15"/>
      <c r="C161" s="15"/>
      <c r="D161" s="22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x14ac:dyDescent="0.25">
      <c r="A162" s="15"/>
      <c r="B162" s="15"/>
      <c r="C162" s="15"/>
      <c r="D162" s="22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x14ac:dyDescent="0.25">
      <c r="A163" s="15"/>
      <c r="B163" s="15"/>
      <c r="C163" s="15"/>
      <c r="D163" s="22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x14ac:dyDescent="0.25">
      <c r="A164" s="15"/>
      <c r="B164" s="15"/>
      <c r="C164" s="15"/>
      <c r="D164" s="22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x14ac:dyDescent="0.25">
      <c r="A165" s="15"/>
      <c r="B165" s="15"/>
      <c r="C165" s="15"/>
      <c r="D165" s="22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x14ac:dyDescent="0.25">
      <c r="A166" s="15"/>
      <c r="B166" s="15"/>
      <c r="C166" s="15"/>
      <c r="D166" s="22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x14ac:dyDescent="0.25">
      <c r="A167" s="15"/>
      <c r="B167" s="15"/>
      <c r="C167" s="15"/>
      <c r="D167" s="22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x14ac:dyDescent="0.25">
      <c r="A168" s="15"/>
      <c r="B168" s="15"/>
      <c r="C168" s="15"/>
      <c r="D168" s="22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x14ac:dyDescent="0.25">
      <c r="A169" s="15"/>
      <c r="B169" s="15"/>
      <c r="C169" s="15"/>
      <c r="D169" s="22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x14ac:dyDescent="0.25">
      <c r="A170" s="15"/>
      <c r="B170" s="15"/>
      <c r="C170" s="15"/>
      <c r="D170" s="22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x14ac:dyDescent="0.25">
      <c r="A171" s="15"/>
      <c r="B171" s="15"/>
      <c r="C171" s="15"/>
      <c r="D171" s="2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x14ac:dyDescent="0.25">
      <c r="A172" s="15"/>
      <c r="B172" s="15"/>
      <c r="C172" s="15"/>
      <c r="D172" s="22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x14ac:dyDescent="0.25">
      <c r="A173" s="15"/>
      <c r="B173" s="15"/>
      <c r="C173" s="15"/>
      <c r="D173" s="22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x14ac:dyDescent="0.25">
      <c r="A174" s="15"/>
      <c r="B174" s="15"/>
      <c r="C174" s="15"/>
      <c r="D174" s="22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x14ac:dyDescent="0.25">
      <c r="A175" s="15"/>
      <c r="B175" s="15"/>
      <c r="C175" s="15"/>
      <c r="D175" s="22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x14ac:dyDescent="0.25">
      <c r="A176" s="15"/>
      <c r="B176" s="15"/>
      <c r="C176" s="15"/>
      <c r="D176" s="22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x14ac:dyDescent="0.25">
      <c r="A177" s="15"/>
      <c r="B177" s="15"/>
      <c r="C177" s="15"/>
      <c r="D177" s="22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x14ac:dyDescent="0.25">
      <c r="A178" s="15"/>
      <c r="B178" s="15"/>
      <c r="C178" s="15"/>
      <c r="D178" s="22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x14ac:dyDescent="0.25">
      <c r="A179" s="15"/>
      <c r="B179" s="15"/>
      <c r="C179" s="15"/>
      <c r="D179" s="22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x14ac:dyDescent="0.25">
      <c r="A180" s="15"/>
      <c r="B180" s="15"/>
      <c r="C180" s="15"/>
      <c r="D180" s="22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x14ac:dyDescent="0.25">
      <c r="A181" s="15"/>
      <c r="B181" s="15"/>
      <c r="C181" s="15"/>
      <c r="D181" s="22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x14ac:dyDescent="0.25">
      <c r="A182" s="15"/>
      <c r="B182" s="15"/>
      <c r="C182" s="15"/>
      <c r="D182" s="22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x14ac:dyDescent="0.25">
      <c r="A183" s="15"/>
      <c r="B183" s="15"/>
      <c r="C183" s="15"/>
      <c r="D183" s="22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x14ac:dyDescent="0.25">
      <c r="A184" s="15"/>
      <c r="B184" s="15"/>
      <c r="C184" s="15"/>
      <c r="D184" s="22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x14ac:dyDescent="0.25">
      <c r="A185" s="15"/>
      <c r="B185" s="15"/>
      <c r="C185" s="15"/>
      <c r="D185" s="22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x14ac:dyDescent="0.25">
      <c r="A186" s="15"/>
      <c r="B186" s="15"/>
      <c r="C186" s="15"/>
      <c r="D186" s="22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x14ac:dyDescent="0.25">
      <c r="A187" s="15"/>
      <c r="B187" s="15"/>
      <c r="C187" s="15"/>
      <c r="D187" s="22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x14ac:dyDescent="0.25">
      <c r="A188" s="15"/>
      <c r="B188" s="15"/>
      <c r="C188" s="15"/>
      <c r="D188" s="22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x14ac:dyDescent="0.25">
      <c r="A189" s="15"/>
      <c r="B189" s="15"/>
      <c r="C189" s="15"/>
      <c r="D189" s="22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x14ac:dyDescent="0.25">
      <c r="A190" s="15"/>
      <c r="B190" s="15"/>
      <c r="C190" s="15"/>
      <c r="D190" s="22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x14ac:dyDescent="0.25">
      <c r="A191" s="15"/>
      <c r="B191" s="15"/>
      <c r="C191" s="15"/>
      <c r="D191" s="22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x14ac:dyDescent="0.25">
      <c r="A192" s="15"/>
      <c r="B192" s="15"/>
      <c r="C192" s="15"/>
      <c r="D192" s="22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x14ac:dyDescent="0.25">
      <c r="A193" s="15"/>
      <c r="B193" s="15"/>
      <c r="C193" s="15"/>
      <c r="D193" s="22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x14ac:dyDescent="0.25">
      <c r="A194" s="15"/>
      <c r="B194" s="15"/>
      <c r="C194" s="15"/>
      <c r="D194" s="22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x14ac:dyDescent="0.25">
      <c r="A195" s="15"/>
      <c r="B195" s="15"/>
      <c r="C195" s="15"/>
      <c r="D195" s="22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x14ac:dyDescent="0.25">
      <c r="A196" s="15"/>
      <c r="B196" s="15"/>
      <c r="C196" s="15"/>
      <c r="D196" s="22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x14ac:dyDescent="0.25">
      <c r="A197" s="15"/>
      <c r="B197" s="15"/>
      <c r="C197" s="15"/>
      <c r="D197" s="22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x14ac:dyDescent="0.25">
      <c r="A198" s="15"/>
      <c r="B198" s="15"/>
      <c r="C198" s="15"/>
      <c r="D198" s="22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x14ac:dyDescent="0.25">
      <c r="A199" s="15"/>
      <c r="B199" s="15"/>
      <c r="C199" s="15"/>
      <c r="D199" s="22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x14ac:dyDescent="0.25">
      <c r="A200" s="15"/>
      <c r="B200" s="15"/>
      <c r="C200" s="15"/>
      <c r="D200" s="22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x14ac:dyDescent="0.25">
      <c r="A201" s="15"/>
      <c r="B201" s="15"/>
      <c r="C201" s="15"/>
      <c r="D201" s="22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x14ac:dyDescent="0.25">
      <c r="A202" s="15"/>
      <c r="B202" s="15"/>
      <c r="C202" s="15"/>
      <c r="D202" s="22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x14ac:dyDescent="0.25">
      <c r="A203" s="15"/>
      <c r="B203" s="15"/>
      <c r="C203" s="15"/>
      <c r="D203" s="22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x14ac:dyDescent="0.25">
      <c r="A204" s="15"/>
      <c r="B204" s="15"/>
      <c r="C204" s="15"/>
      <c r="D204" s="22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x14ac:dyDescent="0.25">
      <c r="A205" s="15"/>
      <c r="B205" s="15"/>
      <c r="C205" s="15"/>
      <c r="D205" s="22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x14ac:dyDescent="0.25">
      <c r="A206" s="15"/>
      <c r="B206" s="15"/>
      <c r="C206" s="15"/>
      <c r="D206" s="22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x14ac:dyDescent="0.25">
      <c r="A207" s="15"/>
      <c r="B207" s="15"/>
      <c r="C207" s="15"/>
      <c r="D207" s="22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x14ac:dyDescent="0.25">
      <c r="A208" s="15"/>
      <c r="B208" s="15"/>
      <c r="C208" s="15"/>
      <c r="D208" s="22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x14ac:dyDescent="0.25">
      <c r="A209" s="15"/>
      <c r="B209" s="15"/>
      <c r="C209" s="15"/>
      <c r="D209" s="22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x14ac:dyDescent="0.25">
      <c r="A210" s="15"/>
      <c r="B210" s="15"/>
      <c r="C210" s="15"/>
      <c r="D210" s="22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x14ac:dyDescent="0.25">
      <c r="A211" s="15"/>
      <c r="B211" s="15"/>
      <c r="C211" s="15"/>
      <c r="D211" s="22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x14ac:dyDescent="0.25">
      <c r="A212" s="15"/>
      <c r="B212" s="15"/>
      <c r="C212" s="15"/>
      <c r="D212" s="22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x14ac:dyDescent="0.25">
      <c r="A213" s="15"/>
      <c r="B213" s="15"/>
      <c r="C213" s="15"/>
      <c r="D213" s="22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x14ac:dyDescent="0.25">
      <c r="A214" s="15"/>
      <c r="B214" s="15"/>
      <c r="C214" s="15"/>
      <c r="D214" s="22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x14ac:dyDescent="0.25">
      <c r="A215" s="15"/>
      <c r="B215" s="15"/>
      <c r="C215" s="15"/>
      <c r="D215" s="22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x14ac:dyDescent="0.25">
      <c r="A216" s="15"/>
      <c r="B216" s="15"/>
      <c r="C216" s="15"/>
      <c r="D216" s="22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x14ac:dyDescent="0.25">
      <c r="A217" s="15"/>
      <c r="B217" s="15"/>
      <c r="C217" s="15"/>
      <c r="D217" s="22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x14ac:dyDescent="0.25">
      <c r="A218" s="15"/>
      <c r="B218" s="15"/>
      <c r="C218" s="15"/>
      <c r="D218" s="22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x14ac:dyDescent="0.25">
      <c r="A219" s="15"/>
      <c r="B219" s="15"/>
      <c r="C219" s="15"/>
      <c r="D219" s="22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x14ac:dyDescent="0.25">
      <c r="A220" s="15"/>
      <c r="B220" s="15"/>
      <c r="C220" s="15"/>
      <c r="D220" s="22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x14ac:dyDescent="0.25">
      <c r="A221" s="15"/>
      <c r="B221" s="15"/>
      <c r="C221" s="15"/>
      <c r="D221" s="22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x14ac:dyDescent="0.25">
      <c r="A222" s="15"/>
      <c r="B222" s="15"/>
      <c r="C222" s="15"/>
      <c r="D222" s="22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x14ac:dyDescent="0.25">
      <c r="A223" s="15"/>
      <c r="B223" s="15"/>
      <c r="C223" s="15"/>
      <c r="D223" s="22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x14ac:dyDescent="0.25">
      <c r="A224" s="15"/>
      <c r="B224" s="15"/>
      <c r="C224" s="15"/>
      <c r="D224" s="22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x14ac:dyDescent="0.25">
      <c r="A225" s="15"/>
      <c r="B225" s="15"/>
      <c r="C225" s="15"/>
      <c r="D225" s="22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x14ac:dyDescent="0.25">
      <c r="A226" s="15"/>
      <c r="B226" s="15"/>
      <c r="C226" s="15"/>
      <c r="D226" s="22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x14ac:dyDescent="0.25">
      <c r="A227" s="15"/>
      <c r="B227" s="15"/>
      <c r="C227" s="15"/>
      <c r="D227" s="22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x14ac:dyDescent="0.25">
      <c r="A228" s="15"/>
      <c r="B228" s="15"/>
      <c r="C228" s="15"/>
      <c r="D228" s="22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x14ac:dyDescent="0.25">
      <c r="A229" s="15"/>
      <c r="B229" s="15"/>
      <c r="C229" s="15"/>
      <c r="D229" s="22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x14ac:dyDescent="0.25">
      <c r="A230" s="15"/>
      <c r="B230" s="15"/>
      <c r="C230" s="15"/>
      <c r="D230" s="22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x14ac:dyDescent="0.25">
      <c r="A231" s="15"/>
      <c r="B231" s="15"/>
      <c r="C231" s="15"/>
      <c r="D231" s="22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x14ac:dyDescent="0.25">
      <c r="A232" s="15"/>
      <c r="B232" s="15"/>
      <c r="C232" s="15"/>
      <c r="D232" s="22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x14ac:dyDescent="0.25">
      <c r="A233" s="15"/>
      <c r="B233" s="15"/>
      <c r="C233" s="15"/>
      <c r="D233" s="22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x14ac:dyDescent="0.25">
      <c r="A234" s="15"/>
      <c r="B234" s="15"/>
      <c r="C234" s="15"/>
      <c r="D234" s="22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x14ac:dyDescent="0.25">
      <c r="A235" s="15"/>
      <c r="B235" s="15"/>
      <c r="C235" s="15"/>
      <c r="D235" s="22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x14ac:dyDescent="0.25">
      <c r="A236" s="15"/>
      <c r="B236" s="15"/>
      <c r="C236" s="15"/>
      <c r="D236" s="22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x14ac:dyDescent="0.25">
      <c r="A237" s="15"/>
      <c r="B237" s="15"/>
      <c r="C237" s="15"/>
      <c r="D237" s="22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x14ac:dyDescent="0.25">
      <c r="A238" s="15"/>
      <c r="B238" s="15"/>
      <c r="C238" s="15"/>
      <c r="D238" s="22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x14ac:dyDescent="0.25">
      <c r="A239" s="15"/>
      <c r="B239" s="15"/>
      <c r="C239" s="15"/>
      <c r="D239" s="22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x14ac:dyDescent="0.25">
      <c r="A240" s="15"/>
      <c r="B240" s="15"/>
      <c r="C240" s="15"/>
      <c r="D240" s="22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x14ac:dyDescent="0.25">
      <c r="A241" s="15"/>
      <c r="B241" s="15"/>
      <c r="C241" s="15"/>
      <c r="D241" s="22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x14ac:dyDescent="0.25">
      <c r="A242" s="15"/>
      <c r="B242" s="15"/>
      <c r="C242" s="15"/>
      <c r="D242" s="22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x14ac:dyDescent="0.25">
      <c r="A243" s="15"/>
      <c r="B243" s="15"/>
      <c r="C243" s="15"/>
      <c r="D243" s="22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x14ac:dyDescent="0.25">
      <c r="A244" s="15"/>
      <c r="B244" s="15"/>
      <c r="C244" s="15"/>
      <c r="D244" s="22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x14ac:dyDescent="0.25">
      <c r="A245" s="15"/>
      <c r="B245" s="15"/>
      <c r="C245" s="15"/>
      <c r="D245" s="22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x14ac:dyDescent="0.25">
      <c r="A246" s="15"/>
      <c r="B246" s="15"/>
      <c r="C246" s="15"/>
      <c r="D246" s="22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x14ac:dyDescent="0.25">
      <c r="A247" s="15"/>
      <c r="B247" s="15"/>
      <c r="C247" s="15"/>
      <c r="D247" s="22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x14ac:dyDescent="0.25">
      <c r="A248" s="15"/>
      <c r="B248" s="15"/>
      <c r="C248" s="15"/>
      <c r="D248" s="22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x14ac:dyDescent="0.25">
      <c r="A249" s="15"/>
      <c r="B249" s="15"/>
      <c r="C249" s="15"/>
      <c r="D249" s="22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x14ac:dyDescent="0.25">
      <c r="A250" s="15"/>
      <c r="B250" s="15"/>
      <c r="C250" s="15"/>
      <c r="D250" s="22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x14ac:dyDescent="0.25">
      <c r="A251" s="15"/>
      <c r="B251" s="15"/>
      <c r="C251" s="15"/>
      <c r="D251" s="22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x14ac:dyDescent="0.25">
      <c r="A252" s="15"/>
      <c r="B252" s="15"/>
      <c r="C252" s="15"/>
      <c r="D252" s="22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x14ac:dyDescent="0.25">
      <c r="A253" s="15"/>
      <c r="B253" s="15"/>
      <c r="C253" s="15"/>
      <c r="D253" s="22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x14ac:dyDescent="0.25">
      <c r="A254" s="15"/>
      <c r="B254" s="15"/>
      <c r="C254" s="15"/>
      <c r="D254" s="22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x14ac:dyDescent="0.25">
      <c r="A255" s="15"/>
      <c r="B255" s="15"/>
      <c r="C255" s="15"/>
      <c r="D255" s="22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x14ac:dyDescent="0.25">
      <c r="A256" s="15"/>
      <c r="B256" s="15"/>
      <c r="C256" s="15"/>
      <c r="D256" s="22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x14ac:dyDescent="0.25">
      <c r="A257" s="15"/>
      <c r="B257" s="15"/>
      <c r="C257" s="15"/>
      <c r="D257" s="22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x14ac:dyDescent="0.25">
      <c r="A258" s="15"/>
      <c r="B258" s="15"/>
      <c r="C258" s="15"/>
      <c r="D258" s="22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x14ac:dyDescent="0.25">
      <c r="A259" s="15"/>
      <c r="B259" s="15"/>
      <c r="C259" s="15"/>
      <c r="D259" s="22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x14ac:dyDescent="0.25">
      <c r="A260" s="15"/>
      <c r="B260" s="15"/>
      <c r="C260" s="15"/>
      <c r="D260" s="22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x14ac:dyDescent="0.25">
      <c r="A261" s="15"/>
      <c r="B261" s="15"/>
      <c r="C261" s="15"/>
      <c r="D261" s="22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x14ac:dyDescent="0.25">
      <c r="A262" s="15"/>
      <c r="B262" s="15"/>
      <c r="C262" s="15"/>
      <c r="D262" s="22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x14ac:dyDescent="0.25">
      <c r="A263" s="15"/>
      <c r="B263" s="15"/>
      <c r="C263" s="15"/>
      <c r="D263" s="22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x14ac:dyDescent="0.25">
      <c r="A264" s="15"/>
      <c r="B264" s="15"/>
      <c r="C264" s="15"/>
      <c r="D264" s="22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x14ac:dyDescent="0.25">
      <c r="A265" s="15"/>
      <c r="B265" s="15"/>
      <c r="C265" s="15"/>
      <c r="D265" s="22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x14ac:dyDescent="0.25">
      <c r="A266" s="15"/>
      <c r="B266" s="15"/>
      <c r="C266" s="15"/>
      <c r="D266" s="22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x14ac:dyDescent="0.25">
      <c r="A267" s="15"/>
      <c r="B267" s="15"/>
      <c r="C267" s="15"/>
      <c r="D267" s="22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x14ac:dyDescent="0.25">
      <c r="A268" s="15"/>
      <c r="B268" s="15"/>
      <c r="C268" s="15"/>
      <c r="D268" s="22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x14ac:dyDescent="0.25">
      <c r="A269" s="15"/>
      <c r="B269" s="15"/>
      <c r="C269" s="15"/>
      <c r="D269" s="22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x14ac:dyDescent="0.25">
      <c r="A270" s="15"/>
      <c r="B270" s="15"/>
      <c r="C270" s="15"/>
      <c r="D270" s="22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x14ac:dyDescent="0.25">
      <c r="A271" s="15"/>
      <c r="B271" s="15"/>
      <c r="C271" s="15"/>
      <c r="D271" s="22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x14ac:dyDescent="0.25">
      <c r="A272" s="15"/>
      <c r="B272" s="15"/>
      <c r="C272" s="15"/>
      <c r="D272" s="22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x14ac:dyDescent="0.25">
      <c r="A273" s="15"/>
      <c r="B273" s="15"/>
      <c r="C273" s="15"/>
      <c r="D273" s="22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x14ac:dyDescent="0.25">
      <c r="A274" s="15"/>
      <c r="B274" s="15"/>
      <c r="C274" s="15"/>
      <c r="D274" s="22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x14ac:dyDescent="0.25">
      <c r="A275" s="15"/>
      <c r="B275" s="15"/>
      <c r="C275" s="15"/>
      <c r="D275" s="22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x14ac:dyDescent="0.25">
      <c r="A276" s="15"/>
      <c r="B276" s="15"/>
      <c r="C276" s="15"/>
      <c r="D276" s="22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x14ac:dyDescent="0.25">
      <c r="A277" s="15"/>
      <c r="B277" s="15"/>
      <c r="C277" s="15"/>
      <c r="D277" s="22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x14ac:dyDescent="0.25">
      <c r="A278" s="15"/>
      <c r="B278" s="15"/>
      <c r="C278" s="15"/>
      <c r="D278" s="22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x14ac:dyDescent="0.25">
      <c r="A279" s="15"/>
      <c r="B279" s="15"/>
      <c r="C279" s="15"/>
      <c r="D279" s="22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x14ac:dyDescent="0.25">
      <c r="A280" s="15"/>
      <c r="B280" s="15"/>
      <c r="C280" s="15"/>
      <c r="D280" s="22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x14ac:dyDescent="0.25">
      <c r="A281" s="15"/>
      <c r="B281" s="15"/>
      <c r="C281" s="15"/>
      <c r="D281" s="22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x14ac:dyDescent="0.25">
      <c r="A282" s="15"/>
      <c r="B282" s="15"/>
      <c r="C282" s="15"/>
      <c r="D282" s="22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x14ac:dyDescent="0.25">
      <c r="A283" s="15"/>
      <c r="B283" s="15"/>
      <c r="C283" s="15"/>
      <c r="D283" s="22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x14ac:dyDescent="0.25">
      <c r="A284" s="15"/>
      <c r="B284" s="15"/>
      <c r="C284" s="15"/>
      <c r="D284" s="22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x14ac:dyDescent="0.25">
      <c r="A285" s="15"/>
      <c r="B285" s="15"/>
      <c r="C285" s="15"/>
      <c r="D285" s="22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x14ac:dyDescent="0.25">
      <c r="A286" s="15"/>
      <c r="B286" s="15"/>
      <c r="C286" s="15"/>
      <c r="D286" s="22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x14ac:dyDescent="0.25">
      <c r="A287" s="15"/>
      <c r="B287" s="15"/>
      <c r="C287" s="15"/>
      <c r="D287" s="22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x14ac:dyDescent="0.25">
      <c r="A288" s="15"/>
      <c r="B288" s="15"/>
      <c r="C288" s="15"/>
      <c r="D288" s="22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x14ac:dyDescent="0.25">
      <c r="A289" s="15"/>
      <c r="B289" s="15"/>
      <c r="C289" s="15"/>
      <c r="D289" s="22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x14ac:dyDescent="0.25">
      <c r="A290" s="15"/>
      <c r="B290" s="15"/>
      <c r="C290" s="15"/>
      <c r="D290" s="22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x14ac:dyDescent="0.25">
      <c r="A291" s="15"/>
      <c r="B291" s="15"/>
      <c r="C291" s="15"/>
      <c r="D291" s="22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x14ac:dyDescent="0.25">
      <c r="A292" s="15"/>
      <c r="B292" s="15"/>
      <c r="C292" s="15"/>
      <c r="D292" s="22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x14ac:dyDescent="0.25">
      <c r="A293" s="15"/>
      <c r="B293" s="15"/>
      <c r="C293" s="15"/>
      <c r="D293" s="22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x14ac:dyDescent="0.25">
      <c r="A294" s="15"/>
      <c r="B294" s="15"/>
      <c r="C294" s="15"/>
      <c r="D294" s="22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x14ac:dyDescent="0.25">
      <c r="A295" s="15"/>
      <c r="B295" s="15"/>
      <c r="C295" s="15"/>
      <c r="D295" s="22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x14ac:dyDescent="0.25">
      <c r="A296" s="15"/>
      <c r="B296" s="15"/>
      <c r="C296" s="15"/>
      <c r="D296" s="22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x14ac:dyDescent="0.25">
      <c r="A297" s="15"/>
      <c r="B297" s="15"/>
      <c r="C297" s="15"/>
      <c r="D297" s="22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x14ac:dyDescent="0.25">
      <c r="A298" s="15"/>
      <c r="B298" s="15"/>
      <c r="C298" s="15"/>
      <c r="D298" s="22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x14ac:dyDescent="0.25">
      <c r="A299" s="15"/>
      <c r="B299" s="15"/>
      <c r="C299" s="15"/>
      <c r="D299" s="22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x14ac:dyDescent="0.25">
      <c r="A300" s="15"/>
      <c r="B300" s="15"/>
      <c r="C300" s="15"/>
      <c r="D300" s="22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x14ac:dyDescent="0.25">
      <c r="A301" s="15"/>
      <c r="B301" s="15"/>
      <c r="C301" s="15"/>
      <c r="D301" s="22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x14ac:dyDescent="0.25">
      <c r="A302" s="15"/>
      <c r="B302" s="15"/>
      <c r="C302" s="15"/>
      <c r="D302" s="22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x14ac:dyDescent="0.25">
      <c r="A303" s="15"/>
      <c r="B303" s="15"/>
      <c r="C303" s="15"/>
      <c r="D303" s="22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x14ac:dyDescent="0.25">
      <c r="A304" s="15"/>
      <c r="B304" s="15"/>
      <c r="C304" s="15"/>
      <c r="D304" s="22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x14ac:dyDescent="0.25">
      <c r="A305" s="15"/>
      <c r="B305" s="15"/>
      <c r="C305" s="15"/>
      <c r="D305" s="22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x14ac:dyDescent="0.25">
      <c r="A306" s="15"/>
      <c r="B306" s="15"/>
      <c r="C306" s="15"/>
      <c r="D306" s="22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x14ac:dyDescent="0.25">
      <c r="A307" s="15"/>
      <c r="B307" s="15"/>
      <c r="C307" s="15"/>
      <c r="D307" s="22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x14ac:dyDescent="0.25">
      <c r="A308" s="15"/>
      <c r="B308" s="15"/>
      <c r="C308" s="15"/>
      <c r="D308" s="22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x14ac:dyDescent="0.25">
      <c r="A309" s="15"/>
      <c r="B309" s="15"/>
      <c r="C309" s="15"/>
      <c r="D309" s="22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x14ac:dyDescent="0.25">
      <c r="A310" s="15"/>
      <c r="B310" s="15"/>
      <c r="C310" s="15"/>
      <c r="D310" s="22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x14ac:dyDescent="0.25">
      <c r="A311" s="15"/>
      <c r="B311" s="15"/>
      <c r="C311" s="15"/>
      <c r="D311" s="22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x14ac:dyDescent="0.25">
      <c r="A312" s="15"/>
      <c r="B312" s="15"/>
      <c r="C312" s="15"/>
      <c r="D312" s="22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x14ac:dyDescent="0.25">
      <c r="A313" s="15"/>
      <c r="B313" s="15"/>
      <c r="C313" s="15"/>
      <c r="D313" s="22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1:17" x14ac:dyDescent="0.25">
      <c r="A314" s="15"/>
      <c r="B314" s="15"/>
      <c r="C314" s="15"/>
      <c r="D314" s="22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1:17" x14ac:dyDescent="0.25">
      <c r="A315" s="15"/>
      <c r="B315" s="15"/>
      <c r="C315" s="15"/>
      <c r="D315" s="22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1:17" x14ac:dyDescent="0.25">
      <c r="A316" s="15"/>
      <c r="B316" s="15"/>
      <c r="C316" s="15"/>
      <c r="D316" s="22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1:17" x14ac:dyDescent="0.25">
      <c r="A317" s="15"/>
      <c r="B317" s="15"/>
      <c r="C317" s="15"/>
      <c r="D317" s="22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1:17" x14ac:dyDescent="0.25">
      <c r="A318" s="15"/>
      <c r="B318" s="15"/>
      <c r="C318" s="15"/>
      <c r="D318" s="22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x14ac:dyDescent="0.25">
      <c r="A319" s="15"/>
      <c r="B319" s="15"/>
      <c r="C319" s="15"/>
      <c r="D319" s="22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x14ac:dyDescent="0.25">
      <c r="A320" s="15"/>
      <c r="B320" s="15"/>
      <c r="C320" s="15"/>
      <c r="D320" s="22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1:17" x14ac:dyDescent="0.25">
      <c r="A321" s="15"/>
      <c r="B321" s="15"/>
      <c r="C321" s="15"/>
      <c r="D321" s="22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1:17" x14ac:dyDescent="0.25">
      <c r="A322" s="15"/>
      <c r="B322" s="15"/>
      <c r="C322" s="15"/>
      <c r="D322" s="22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1:17" x14ac:dyDescent="0.25">
      <c r="A323" s="15"/>
      <c r="B323" s="15"/>
      <c r="C323" s="15"/>
      <c r="D323" s="22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1:17" x14ac:dyDescent="0.25">
      <c r="A324" s="15"/>
      <c r="B324" s="15"/>
      <c r="C324" s="15"/>
      <c r="D324" s="22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x14ac:dyDescent="0.25">
      <c r="A325" s="15"/>
      <c r="B325" s="15"/>
      <c r="C325" s="15"/>
      <c r="D325" s="22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1:17" x14ac:dyDescent="0.25">
      <c r="A326" s="15"/>
      <c r="B326" s="15"/>
      <c r="C326" s="15"/>
      <c r="D326" s="22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x14ac:dyDescent="0.25">
      <c r="A327" s="15"/>
      <c r="B327" s="15"/>
      <c r="C327" s="15"/>
      <c r="D327" s="22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1:17" x14ac:dyDescent="0.25">
      <c r="A328" s="15"/>
      <c r="B328" s="15"/>
      <c r="C328" s="15"/>
      <c r="D328" s="22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x14ac:dyDescent="0.25">
      <c r="A329" s="15"/>
      <c r="B329" s="15"/>
      <c r="C329" s="15"/>
      <c r="D329" s="22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1:17" x14ac:dyDescent="0.25">
      <c r="A330" s="15"/>
      <c r="B330" s="15"/>
      <c r="C330" s="15"/>
      <c r="D330" s="22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x14ac:dyDescent="0.25">
      <c r="A331" s="15"/>
      <c r="B331" s="15"/>
      <c r="C331" s="15"/>
      <c r="D331" s="22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1:17" x14ac:dyDescent="0.25">
      <c r="A332" s="15"/>
      <c r="B332" s="15"/>
      <c r="C332" s="15"/>
      <c r="D332" s="22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1:17" x14ac:dyDescent="0.25">
      <c r="A333" s="15"/>
      <c r="B333" s="15"/>
      <c r="C333" s="15"/>
      <c r="D333" s="22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1:17" x14ac:dyDescent="0.25">
      <c r="A334" s="15"/>
      <c r="B334" s="15"/>
      <c r="C334" s="15"/>
      <c r="D334" s="22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x14ac:dyDescent="0.25">
      <c r="A335" s="15"/>
      <c r="B335" s="15"/>
      <c r="C335" s="15"/>
      <c r="D335" s="22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1:17" x14ac:dyDescent="0.25">
      <c r="A336" s="15"/>
      <c r="B336" s="15"/>
      <c r="C336" s="15"/>
      <c r="D336" s="22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1:18" x14ac:dyDescent="0.25">
      <c r="A337" s="15"/>
      <c r="B337" s="15"/>
      <c r="C337" s="15"/>
      <c r="D337" s="22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1:18" x14ac:dyDescent="0.25">
      <c r="A338" s="15"/>
      <c r="B338" s="15"/>
      <c r="C338" s="15"/>
      <c r="D338" s="22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1:18" x14ac:dyDescent="0.25">
      <c r="A339" s="15"/>
      <c r="B339" s="15"/>
      <c r="C339" s="15"/>
      <c r="D339" s="22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x14ac:dyDescent="0.25">
      <c r="A340" s="15"/>
      <c r="B340" s="15"/>
      <c r="C340" s="15"/>
      <c r="D340" s="22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x14ac:dyDescent="0.25">
      <c r="A341" s="15"/>
      <c r="B341" s="15"/>
      <c r="C341" s="15"/>
      <c r="D341" s="22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x14ac:dyDescent="0.25">
      <c r="A342" s="15"/>
      <c r="B342" s="15"/>
      <c r="C342" s="15"/>
      <c r="D342" s="22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x14ac:dyDescent="0.25">
      <c r="A343" s="15"/>
      <c r="B343" s="15"/>
      <c r="C343" s="15"/>
      <c r="D343" s="22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x14ac:dyDescent="0.25">
      <c r="A344" s="15"/>
      <c r="B344" s="15"/>
      <c r="C344" s="15"/>
      <c r="D344" s="22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x14ac:dyDescent="0.25">
      <c r="A345" s="15"/>
      <c r="B345" s="15"/>
      <c r="C345" s="15"/>
      <c r="D345" s="22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x14ac:dyDescent="0.25">
      <c r="A346" s="15"/>
      <c r="B346" s="15"/>
      <c r="C346" s="15"/>
      <c r="D346" s="22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x14ac:dyDescent="0.25">
      <c r="A347" s="15"/>
      <c r="B347" s="15"/>
      <c r="C347" s="15"/>
      <c r="D347" s="22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x14ac:dyDescent="0.25">
      <c r="A348" s="15"/>
      <c r="B348" s="15"/>
      <c r="C348" s="15"/>
      <c r="D348" s="22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x14ac:dyDescent="0.25">
      <c r="A349" s="15"/>
      <c r="B349" s="15"/>
      <c r="C349" s="15"/>
      <c r="D349" s="22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x14ac:dyDescent="0.25">
      <c r="A350" s="15"/>
      <c r="B350" s="15"/>
      <c r="C350" s="15"/>
      <c r="D350" s="22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x14ac:dyDescent="0.25">
      <c r="A351" s="15"/>
      <c r="B351" s="15"/>
      <c r="C351" s="15"/>
      <c r="D351" s="22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x14ac:dyDescent="0.25">
      <c r="A352" s="15"/>
      <c r="B352" s="15"/>
      <c r="C352" s="15"/>
      <c r="D352" s="22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x14ac:dyDescent="0.25">
      <c r="A353" s="15"/>
      <c r="B353" s="15"/>
      <c r="C353" s="15"/>
      <c r="D353" s="22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x14ac:dyDescent="0.25">
      <c r="A354" s="15"/>
      <c r="B354" s="15"/>
      <c r="C354" s="15"/>
      <c r="D354" s="22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x14ac:dyDescent="0.25">
      <c r="A355" s="15"/>
      <c r="B355" s="15"/>
      <c r="C355" s="15"/>
      <c r="D355" s="22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x14ac:dyDescent="0.25">
      <c r="A356" s="15"/>
      <c r="B356" s="15"/>
      <c r="C356" s="15"/>
      <c r="D356" s="22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x14ac:dyDescent="0.25">
      <c r="A357" s="15"/>
      <c r="B357" s="15"/>
      <c r="C357" s="15"/>
      <c r="D357" s="22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x14ac:dyDescent="0.25">
      <c r="A358" s="15"/>
      <c r="B358" s="15"/>
      <c r="C358" s="15"/>
      <c r="D358" s="22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x14ac:dyDescent="0.25">
      <c r="A359" s="15"/>
      <c r="B359" s="15"/>
      <c r="C359" s="15"/>
      <c r="D359" s="22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x14ac:dyDescent="0.25">
      <c r="A360" s="15"/>
      <c r="B360" s="15"/>
      <c r="C360" s="15"/>
      <c r="D360" s="22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x14ac:dyDescent="0.25">
      <c r="A361" s="15"/>
      <c r="B361" s="15"/>
      <c r="C361" s="15"/>
      <c r="D361" s="22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x14ac:dyDescent="0.25">
      <c r="A362" s="15"/>
      <c r="B362" s="15"/>
      <c r="C362" s="15"/>
      <c r="D362" s="22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x14ac:dyDescent="0.25">
      <c r="A363" s="15"/>
      <c r="B363" s="15"/>
      <c r="C363" s="15"/>
      <c r="D363" s="22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x14ac:dyDescent="0.25">
      <c r="A364" s="15"/>
      <c r="B364" s="15"/>
      <c r="C364" s="15"/>
      <c r="D364" s="22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x14ac:dyDescent="0.25">
      <c r="A365" s="15"/>
      <c r="B365" s="15"/>
      <c r="C365" s="15"/>
      <c r="D365" s="22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x14ac:dyDescent="0.25">
      <c r="A366" s="15"/>
      <c r="B366" s="15"/>
      <c r="C366" s="15"/>
      <c r="D366" s="22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x14ac:dyDescent="0.25">
      <c r="A367" s="15"/>
      <c r="B367" s="15"/>
      <c r="C367" s="15"/>
      <c r="D367" s="22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x14ac:dyDescent="0.25">
      <c r="A368" s="15"/>
      <c r="B368" s="15"/>
      <c r="C368" s="15"/>
      <c r="D368" s="22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x14ac:dyDescent="0.25">
      <c r="A369" s="15"/>
      <c r="B369" s="15"/>
      <c r="C369" s="15"/>
      <c r="D369" s="22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x14ac:dyDescent="0.25">
      <c r="A370" s="15"/>
      <c r="B370" s="15"/>
      <c r="C370" s="15"/>
      <c r="D370" s="22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x14ac:dyDescent="0.25">
      <c r="A371" s="15"/>
      <c r="B371" s="15"/>
      <c r="C371" s="15"/>
      <c r="D371" s="22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x14ac:dyDescent="0.25">
      <c r="A372" s="15"/>
      <c r="B372" s="15"/>
      <c r="C372" s="15"/>
      <c r="D372" s="22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x14ac:dyDescent="0.25">
      <c r="A373" s="15"/>
      <c r="B373" s="15"/>
      <c r="C373" s="15"/>
      <c r="D373" s="22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x14ac:dyDescent="0.25">
      <c r="A374" s="15"/>
      <c r="B374" s="15"/>
      <c r="C374" s="15"/>
      <c r="D374" s="22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x14ac:dyDescent="0.25">
      <c r="A375" s="15"/>
      <c r="B375" s="15"/>
      <c r="C375" s="15"/>
      <c r="D375" s="22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x14ac:dyDescent="0.25">
      <c r="A376" s="15"/>
      <c r="B376" s="15"/>
      <c r="C376" s="15"/>
      <c r="D376" s="22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x14ac:dyDescent="0.25">
      <c r="A377" s="15"/>
      <c r="B377" s="15"/>
      <c r="C377" s="15"/>
      <c r="D377" s="22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x14ac:dyDescent="0.25">
      <c r="A378" s="15"/>
      <c r="B378" s="15"/>
      <c r="C378" s="15"/>
      <c r="D378" s="22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x14ac:dyDescent="0.25">
      <c r="A379" s="15"/>
      <c r="B379" s="15"/>
      <c r="C379" s="15"/>
      <c r="D379" s="22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x14ac:dyDescent="0.25">
      <c r="A380" s="15"/>
      <c r="B380" s="15"/>
      <c r="C380" s="15"/>
      <c r="D380" s="22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x14ac:dyDescent="0.25">
      <c r="A381" s="15"/>
      <c r="B381" s="15"/>
      <c r="C381" s="15"/>
      <c r="D381" s="22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x14ac:dyDescent="0.25">
      <c r="A382" s="15"/>
      <c r="B382" s="15"/>
      <c r="C382" s="15"/>
      <c r="D382" s="22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x14ac:dyDescent="0.25">
      <c r="A383" s="15"/>
      <c r="B383" s="15"/>
      <c r="C383" s="15"/>
      <c r="D383" s="22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x14ac:dyDescent="0.25">
      <c r="A384" s="15"/>
      <c r="B384" s="15"/>
      <c r="C384" s="15"/>
      <c r="D384" s="22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x14ac:dyDescent="0.25">
      <c r="A385" s="15"/>
      <c r="B385" s="15"/>
      <c r="C385" s="15"/>
      <c r="D385" s="22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x14ac:dyDescent="0.25">
      <c r="A386" s="15"/>
      <c r="B386" s="15"/>
      <c r="C386" s="15"/>
      <c r="D386" s="22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x14ac:dyDescent="0.25">
      <c r="A387" s="15"/>
      <c r="B387" s="15"/>
      <c r="C387" s="15"/>
      <c r="D387" s="22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x14ac:dyDescent="0.25">
      <c r="A388" s="15"/>
      <c r="B388" s="15"/>
      <c r="C388" s="15"/>
      <c r="D388" s="22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x14ac:dyDescent="0.25">
      <c r="A389" s="15"/>
      <c r="B389" s="15"/>
      <c r="C389" s="15"/>
      <c r="D389" s="22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x14ac:dyDescent="0.25">
      <c r="A390" s="15"/>
      <c r="B390" s="15"/>
      <c r="C390" s="15"/>
      <c r="D390" s="22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x14ac:dyDescent="0.25">
      <c r="A391" s="15"/>
      <c r="B391" s="15"/>
      <c r="C391" s="15"/>
      <c r="D391" s="22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x14ac:dyDescent="0.25">
      <c r="A392" s="15"/>
      <c r="B392" s="15"/>
      <c r="C392" s="15"/>
      <c r="D392" s="22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x14ac:dyDescent="0.25">
      <c r="A393" s="15"/>
      <c r="B393" s="15"/>
      <c r="C393" s="15"/>
      <c r="D393" s="22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x14ac:dyDescent="0.25">
      <c r="A394" s="15"/>
      <c r="B394" s="15"/>
      <c r="C394" s="15"/>
      <c r="D394" s="22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x14ac:dyDescent="0.25">
      <c r="A395" s="15"/>
      <c r="B395" s="15"/>
      <c r="C395" s="15"/>
      <c r="D395" s="22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x14ac:dyDescent="0.25">
      <c r="A396" s="15"/>
      <c r="B396" s="15"/>
      <c r="C396" s="15"/>
      <c r="D396" s="22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x14ac:dyDescent="0.25">
      <c r="A397" s="15"/>
      <c r="B397" s="15"/>
      <c r="C397" s="15"/>
      <c r="D397" s="22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x14ac:dyDescent="0.25">
      <c r="A398" s="15"/>
      <c r="B398" s="15"/>
      <c r="C398" s="15"/>
      <c r="D398" s="22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x14ac:dyDescent="0.25">
      <c r="A399" s="15"/>
      <c r="B399" s="15"/>
      <c r="C399" s="15"/>
      <c r="D399" s="22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x14ac:dyDescent="0.25">
      <c r="A400" s="15"/>
      <c r="B400" s="15"/>
      <c r="C400" s="15"/>
      <c r="D400" s="22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x14ac:dyDescent="0.25">
      <c r="A401" s="15"/>
      <c r="B401" s="15"/>
      <c r="C401" s="15"/>
      <c r="D401" s="22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x14ac:dyDescent="0.25">
      <c r="A402" s="15"/>
      <c r="B402" s="15"/>
      <c r="C402" s="15"/>
      <c r="D402" s="22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x14ac:dyDescent="0.25">
      <c r="A403" s="15"/>
      <c r="B403" s="15"/>
      <c r="C403" s="15"/>
      <c r="D403" s="22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x14ac:dyDescent="0.25">
      <c r="A404" s="15"/>
      <c r="B404" s="15"/>
      <c r="C404" s="15"/>
      <c r="D404" s="22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x14ac:dyDescent="0.25">
      <c r="A405" s="15"/>
      <c r="B405" s="15"/>
      <c r="C405" s="15"/>
      <c r="D405" s="22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x14ac:dyDescent="0.25">
      <c r="A406" s="15"/>
      <c r="B406" s="15"/>
      <c r="C406" s="15"/>
      <c r="D406" s="22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x14ac:dyDescent="0.25">
      <c r="A407" s="15"/>
      <c r="B407" s="15"/>
      <c r="C407" s="15"/>
      <c r="D407" s="22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x14ac:dyDescent="0.25">
      <c r="A408" s="15"/>
      <c r="B408" s="15"/>
      <c r="C408" s="15"/>
      <c r="D408" s="22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x14ac:dyDescent="0.25">
      <c r="A409" s="15"/>
      <c r="B409" s="15"/>
      <c r="C409" s="15"/>
      <c r="D409" s="22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x14ac:dyDescent="0.25">
      <c r="A410" s="15"/>
      <c r="B410" s="15"/>
      <c r="C410" s="15"/>
      <c r="D410" s="22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x14ac:dyDescent="0.25">
      <c r="A411" s="15"/>
      <c r="B411" s="15"/>
      <c r="C411" s="15"/>
      <c r="D411" s="22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x14ac:dyDescent="0.25">
      <c r="A412" s="15"/>
      <c r="B412" s="15"/>
      <c r="C412" s="15"/>
      <c r="D412" s="22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x14ac:dyDescent="0.25">
      <c r="A413" s="15"/>
      <c r="B413" s="15"/>
      <c r="C413" s="15"/>
      <c r="D413" s="22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x14ac:dyDescent="0.25">
      <c r="A414" s="15"/>
      <c r="B414" s="15"/>
      <c r="C414" s="15"/>
      <c r="D414" s="22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x14ac:dyDescent="0.25">
      <c r="A415" s="15"/>
      <c r="B415" s="15"/>
      <c r="C415" s="15"/>
      <c r="D415" s="22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x14ac:dyDescent="0.25">
      <c r="A416" s="15"/>
      <c r="B416" s="15"/>
      <c r="C416" s="15"/>
      <c r="D416" s="22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x14ac:dyDescent="0.25">
      <c r="A417" s="15"/>
      <c r="B417" s="15"/>
      <c r="C417" s="15"/>
      <c r="D417" s="22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x14ac:dyDescent="0.25">
      <c r="A418" s="15"/>
      <c r="B418" s="15"/>
      <c r="C418" s="15"/>
      <c r="D418" s="22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x14ac:dyDescent="0.25">
      <c r="A419" s="15"/>
      <c r="B419" s="15"/>
      <c r="C419" s="15"/>
      <c r="D419" s="22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x14ac:dyDescent="0.25">
      <c r="A420" s="15"/>
      <c r="B420" s="15"/>
      <c r="C420" s="15"/>
      <c r="D420" s="22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x14ac:dyDescent="0.25">
      <c r="A421" s="15"/>
      <c r="B421" s="15"/>
      <c r="C421" s="15"/>
      <c r="D421" s="22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x14ac:dyDescent="0.25">
      <c r="A422" s="15"/>
      <c r="B422" s="15"/>
      <c r="C422" s="15"/>
      <c r="D422" s="22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x14ac:dyDescent="0.25">
      <c r="A423" s="15"/>
      <c r="B423" s="15"/>
      <c r="C423" s="15"/>
      <c r="D423" s="22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x14ac:dyDescent="0.25">
      <c r="A424" s="15"/>
      <c r="B424" s="15"/>
      <c r="C424" s="15"/>
      <c r="D424" s="22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x14ac:dyDescent="0.25">
      <c r="A425" s="15"/>
      <c r="B425" s="15"/>
      <c r="C425" s="15"/>
      <c r="D425" s="22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x14ac:dyDescent="0.25">
      <c r="A426" s="15"/>
      <c r="B426" s="15"/>
      <c r="C426" s="15"/>
      <c r="D426" s="22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x14ac:dyDescent="0.25">
      <c r="A427" s="15"/>
      <c r="B427" s="15"/>
      <c r="C427" s="15"/>
      <c r="D427" s="22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x14ac:dyDescent="0.25">
      <c r="A428" s="15"/>
      <c r="B428" s="15"/>
      <c r="C428" s="15"/>
      <c r="D428" s="22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x14ac:dyDescent="0.25">
      <c r="A429" s="15"/>
      <c r="B429" s="15"/>
      <c r="C429" s="15"/>
      <c r="D429" s="22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x14ac:dyDescent="0.25">
      <c r="A430" s="15"/>
      <c r="B430" s="15"/>
      <c r="C430" s="15"/>
      <c r="D430" s="22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x14ac:dyDescent="0.25">
      <c r="A431" s="15"/>
      <c r="B431" s="15"/>
      <c r="C431" s="15"/>
      <c r="D431" s="22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x14ac:dyDescent="0.25">
      <c r="A432" s="15"/>
      <c r="B432" s="15"/>
      <c r="C432" s="15"/>
      <c r="D432" s="22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x14ac:dyDescent="0.25">
      <c r="A433" s="15"/>
      <c r="B433" s="15"/>
      <c r="C433" s="15"/>
      <c r="D433" s="22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x14ac:dyDescent="0.25">
      <c r="A434" s="15"/>
      <c r="B434" s="15"/>
      <c r="C434" s="15"/>
      <c r="D434" s="22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x14ac:dyDescent="0.25">
      <c r="A435" s="15"/>
      <c r="B435" s="15"/>
      <c r="C435" s="15"/>
      <c r="D435" s="22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x14ac:dyDescent="0.25">
      <c r="A436" s="15"/>
      <c r="B436" s="15"/>
      <c r="C436" s="15"/>
      <c r="D436" s="22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x14ac:dyDescent="0.25">
      <c r="A437" s="15"/>
      <c r="B437" s="15"/>
      <c r="C437" s="15"/>
      <c r="D437" s="22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x14ac:dyDescent="0.25">
      <c r="A438" s="15"/>
      <c r="B438" s="15"/>
      <c r="C438" s="15"/>
      <c r="D438" s="22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x14ac:dyDescent="0.25">
      <c r="A439" s="15"/>
      <c r="B439" s="15"/>
      <c r="C439" s="15"/>
      <c r="D439" s="22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x14ac:dyDescent="0.25">
      <c r="A440" s="15"/>
      <c r="B440" s="15"/>
      <c r="C440" s="15"/>
      <c r="D440" s="22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x14ac:dyDescent="0.25">
      <c r="A441" s="15"/>
      <c r="B441" s="15"/>
      <c r="C441" s="15"/>
      <c r="D441" s="22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x14ac:dyDescent="0.25">
      <c r="A442" s="15"/>
      <c r="B442" s="15"/>
      <c r="C442" s="15"/>
      <c r="D442" s="22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x14ac:dyDescent="0.25">
      <c r="A443" s="15"/>
      <c r="B443" s="15"/>
      <c r="C443" s="15"/>
      <c r="D443" s="22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x14ac:dyDescent="0.25">
      <c r="A444" s="15"/>
      <c r="B444" s="15"/>
      <c r="C444" s="15"/>
      <c r="D444" s="22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x14ac:dyDescent="0.25">
      <c r="A445" s="15"/>
      <c r="B445" s="15"/>
      <c r="C445" s="15"/>
      <c r="D445" s="22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x14ac:dyDescent="0.25">
      <c r="A446" s="15"/>
      <c r="B446" s="15"/>
      <c r="C446" s="15"/>
      <c r="D446" s="22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x14ac:dyDescent="0.25">
      <c r="A447" s="15"/>
      <c r="B447" s="15"/>
      <c r="C447" s="15"/>
      <c r="D447" s="22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x14ac:dyDescent="0.25">
      <c r="A448" s="15"/>
      <c r="B448" s="15"/>
      <c r="C448" s="15"/>
      <c r="D448" s="22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x14ac:dyDescent="0.25">
      <c r="A449" s="15"/>
      <c r="B449" s="15"/>
      <c r="C449" s="15"/>
      <c r="D449" s="22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x14ac:dyDescent="0.25">
      <c r="A450" s="15"/>
      <c r="B450" s="15"/>
      <c r="C450" s="15"/>
      <c r="D450" s="22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x14ac:dyDescent="0.25">
      <c r="A451" s="15"/>
      <c r="B451" s="15"/>
      <c r="C451" s="15"/>
      <c r="D451" s="22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x14ac:dyDescent="0.25">
      <c r="A452" s="15"/>
      <c r="B452" s="15"/>
      <c r="C452" s="15"/>
      <c r="D452" s="22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x14ac:dyDescent="0.25">
      <c r="A453" s="15"/>
      <c r="B453" s="15"/>
      <c r="C453" s="15"/>
      <c r="D453" s="22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x14ac:dyDescent="0.25">
      <c r="A454" s="15"/>
      <c r="B454" s="15"/>
      <c r="C454" s="15"/>
      <c r="D454" s="22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x14ac:dyDescent="0.25">
      <c r="A455" s="15"/>
      <c r="B455" s="15"/>
      <c r="C455" s="15"/>
      <c r="D455" s="22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x14ac:dyDescent="0.25">
      <c r="A456" s="15"/>
      <c r="B456" s="15"/>
      <c r="C456" s="15"/>
      <c r="D456" s="22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x14ac:dyDescent="0.25">
      <c r="A457" s="15"/>
      <c r="B457" s="15"/>
      <c r="C457" s="15"/>
      <c r="D457" s="22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x14ac:dyDescent="0.25">
      <c r="A458" s="15"/>
      <c r="B458" s="15"/>
      <c r="C458" s="15"/>
      <c r="D458" s="22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x14ac:dyDescent="0.25">
      <c r="A459" s="15"/>
      <c r="B459" s="15"/>
      <c r="C459" s="15"/>
      <c r="D459" s="22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x14ac:dyDescent="0.25">
      <c r="A460" s="15"/>
      <c r="B460" s="15"/>
      <c r="C460" s="15"/>
      <c r="D460" s="22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x14ac:dyDescent="0.25">
      <c r="A461" s="15"/>
      <c r="B461" s="15"/>
      <c r="C461" s="15"/>
      <c r="D461" s="22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x14ac:dyDescent="0.25">
      <c r="A462" s="15"/>
      <c r="B462" s="15"/>
      <c r="C462" s="15"/>
      <c r="D462" s="22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x14ac:dyDescent="0.25">
      <c r="A463" s="15"/>
      <c r="B463" s="15"/>
      <c r="C463" s="15"/>
      <c r="D463" s="22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x14ac:dyDescent="0.25">
      <c r="A464" s="15"/>
      <c r="B464" s="15"/>
      <c r="C464" s="15"/>
      <c r="D464" s="22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x14ac:dyDescent="0.25">
      <c r="A465" s="15"/>
      <c r="B465" s="15"/>
      <c r="C465" s="15"/>
      <c r="D465" s="22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x14ac:dyDescent="0.25">
      <c r="A466" s="15"/>
      <c r="B466" s="15"/>
      <c r="C466" s="15"/>
      <c r="D466" s="22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x14ac:dyDescent="0.25">
      <c r="A467" s="15"/>
      <c r="B467" s="15"/>
      <c r="C467" s="15"/>
      <c r="D467" s="22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x14ac:dyDescent="0.25">
      <c r="A468" s="15"/>
      <c r="B468" s="15"/>
      <c r="C468" s="15"/>
      <c r="D468" s="22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x14ac:dyDescent="0.25">
      <c r="A469" s="15"/>
      <c r="B469" s="15"/>
      <c r="C469" s="15"/>
      <c r="D469" s="22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x14ac:dyDescent="0.25">
      <c r="A470" s="15"/>
      <c r="B470" s="15"/>
      <c r="C470" s="15"/>
      <c r="D470" s="22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x14ac:dyDescent="0.25">
      <c r="A471" s="15"/>
      <c r="B471" s="15"/>
      <c r="C471" s="15"/>
      <c r="D471" s="22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x14ac:dyDescent="0.25">
      <c r="A472" s="15"/>
      <c r="B472" s="15"/>
      <c r="C472" s="15"/>
      <c r="D472" s="22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x14ac:dyDescent="0.25">
      <c r="A473" s="15"/>
      <c r="B473" s="15"/>
      <c r="C473" s="15"/>
      <c r="D473" s="22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x14ac:dyDescent="0.25">
      <c r="A474" s="15"/>
      <c r="B474" s="15"/>
      <c r="C474" s="15"/>
      <c r="D474" s="22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x14ac:dyDescent="0.25">
      <c r="A475" s="15"/>
      <c r="B475" s="15"/>
      <c r="C475" s="15"/>
      <c r="D475" s="22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x14ac:dyDescent="0.25">
      <c r="A476" s="15"/>
      <c r="B476" s="15"/>
      <c r="C476" s="15"/>
      <c r="D476" s="22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x14ac:dyDescent="0.25">
      <c r="A477" s="15"/>
      <c r="B477" s="15"/>
      <c r="C477" s="15"/>
      <c r="D477" s="22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x14ac:dyDescent="0.25">
      <c r="A478" s="15"/>
      <c r="B478" s="15"/>
      <c r="C478" s="15"/>
      <c r="D478" s="22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x14ac:dyDescent="0.25">
      <c r="A479" s="15"/>
      <c r="B479" s="15"/>
      <c r="C479" s="15"/>
      <c r="D479" s="22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x14ac:dyDescent="0.25">
      <c r="A480" s="15"/>
      <c r="B480" s="15"/>
      <c r="C480" s="15"/>
      <c r="D480" s="22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x14ac:dyDescent="0.25">
      <c r="A481" s="15"/>
      <c r="B481" s="15"/>
      <c r="C481" s="15"/>
      <c r="D481" s="22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x14ac:dyDescent="0.25">
      <c r="A482" s="15"/>
      <c r="B482" s="15"/>
      <c r="C482" s="15"/>
      <c r="D482" s="22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x14ac:dyDescent="0.25">
      <c r="A483" s="15"/>
      <c r="B483" s="15"/>
      <c r="C483" s="15"/>
      <c r="D483" s="22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x14ac:dyDescent="0.25">
      <c r="A484" s="15"/>
      <c r="B484" s="15"/>
      <c r="C484" s="15"/>
      <c r="D484" s="22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x14ac:dyDescent="0.25">
      <c r="A485" s="15"/>
      <c r="B485" s="15"/>
      <c r="C485" s="15"/>
      <c r="D485" s="22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x14ac:dyDescent="0.25">
      <c r="A486" s="15"/>
      <c r="B486" s="15"/>
      <c r="C486" s="15"/>
      <c r="D486" s="22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x14ac:dyDescent="0.25">
      <c r="A487" s="15"/>
      <c r="B487" s="15"/>
      <c r="C487" s="15"/>
      <c r="D487" s="22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x14ac:dyDescent="0.25">
      <c r="A488" s="15"/>
      <c r="B488" s="15"/>
      <c r="C488" s="15"/>
      <c r="D488" s="22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x14ac:dyDescent="0.25">
      <c r="A489" s="15"/>
      <c r="B489" s="15"/>
      <c r="C489" s="15"/>
      <c r="D489" s="22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x14ac:dyDescent="0.25">
      <c r="A490" s="15"/>
      <c r="B490" s="15"/>
      <c r="C490" s="15"/>
      <c r="D490" s="22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x14ac:dyDescent="0.25">
      <c r="A491" s="15"/>
      <c r="B491" s="15"/>
      <c r="C491" s="15"/>
      <c r="D491" s="22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x14ac:dyDescent="0.25">
      <c r="A492" s="15"/>
      <c r="B492" s="15"/>
      <c r="C492" s="15"/>
      <c r="D492" s="22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x14ac:dyDescent="0.25">
      <c r="A493" s="15"/>
      <c r="B493" s="15"/>
      <c r="C493" s="15"/>
      <c r="D493" s="22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x14ac:dyDescent="0.25">
      <c r="A494" s="15"/>
      <c r="B494" s="15"/>
      <c r="C494" s="15"/>
      <c r="D494" s="22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x14ac:dyDescent="0.25">
      <c r="A495" s="15"/>
      <c r="B495" s="15"/>
      <c r="C495" s="15"/>
      <c r="D495" s="22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x14ac:dyDescent="0.25">
      <c r="A496" s="15"/>
      <c r="B496" s="15"/>
      <c r="C496" s="15"/>
      <c r="D496" s="22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x14ac:dyDescent="0.25">
      <c r="A497" s="15"/>
      <c r="B497" s="15"/>
      <c r="C497" s="15"/>
      <c r="D497" s="22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x14ac:dyDescent="0.25">
      <c r="A498" s="15"/>
      <c r="B498" s="15"/>
      <c r="C498" s="15"/>
      <c r="D498" s="22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x14ac:dyDescent="0.25">
      <c r="A499" s="15"/>
      <c r="B499" s="15"/>
      <c r="C499" s="15"/>
      <c r="D499" s="22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x14ac:dyDescent="0.25">
      <c r="A500" s="15"/>
      <c r="B500" s="15"/>
      <c r="C500" s="15"/>
      <c r="D500" s="22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x14ac:dyDescent="0.25">
      <c r="A501" s="15"/>
      <c r="B501" s="15"/>
      <c r="C501" s="15"/>
      <c r="D501" s="22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x14ac:dyDescent="0.25">
      <c r="A502" s="15"/>
      <c r="B502" s="15"/>
      <c r="C502" s="15"/>
      <c r="D502" s="22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x14ac:dyDescent="0.25">
      <c r="A503" s="15"/>
      <c r="B503" s="15"/>
      <c r="C503" s="15"/>
      <c r="D503" s="22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x14ac:dyDescent="0.25">
      <c r="A504" s="15"/>
      <c r="B504" s="15"/>
      <c r="C504" s="15"/>
      <c r="D504" s="22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x14ac:dyDescent="0.25">
      <c r="A505" s="15"/>
      <c r="B505" s="15"/>
      <c r="C505" s="15"/>
      <c r="D505" s="22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x14ac:dyDescent="0.25">
      <c r="A506" s="15"/>
      <c r="B506" s="15"/>
      <c r="C506" s="15"/>
      <c r="D506" s="22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x14ac:dyDescent="0.25">
      <c r="A507" s="15"/>
      <c r="B507" s="15"/>
      <c r="C507" s="15"/>
      <c r="D507" s="22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x14ac:dyDescent="0.25">
      <c r="A508" s="15"/>
      <c r="B508" s="15"/>
      <c r="C508" s="15"/>
      <c r="D508" s="22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x14ac:dyDescent="0.25">
      <c r="A509" s="15"/>
      <c r="B509" s="15"/>
      <c r="C509" s="15"/>
      <c r="D509" s="22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x14ac:dyDescent="0.25">
      <c r="A510" s="15"/>
      <c r="B510" s="15"/>
      <c r="C510" s="15"/>
      <c r="D510" s="22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x14ac:dyDescent="0.25">
      <c r="A511" s="15"/>
      <c r="B511" s="15"/>
      <c r="C511" s="15"/>
      <c r="D511" s="22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x14ac:dyDescent="0.25">
      <c r="A512" s="15"/>
      <c r="B512" s="15"/>
      <c r="C512" s="15"/>
      <c r="D512" s="22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x14ac:dyDescent="0.25">
      <c r="A513" s="15"/>
      <c r="B513" s="15"/>
      <c r="C513" s="15"/>
      <c r="D513" s="22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x14ac:dyDescent="0.25">
      <c r="A514" s="15"/>
      <c r="B514" s="15"/>
      <c r="C514" s="15"/>
      <c r="D514" s="22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x14ac:dyDescent="0.25">
      <c r="A515" s="15"/>
      <c r="B515" s="15"/>
      <c r="C515" s="15"/>
      <c r="D515" s="22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x14ac:dyDescent="0.25">
      <c r="A516" s="15"/>
      <c r="B516" s="15"/>
      <c r="C516" s="15"/>
      <c r="D516" s="22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x14ac:dyDescent="0.25">
      <c r="A517" s="15"/>
      <c r="B517" s="15"/>
      <c r="C517" s="15"/>
      <c r="D517" s="22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x14ac:dyDescent="0.25">
      <c r="A518" s="15"/>
      <c r="B518" s="15"/>
      <c r="C518" s="15"/>
      <c r="D518" s="22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x14ac:dyDescent="0.25">
      <c r="A519" s="15"/>
      <c r="B519" s="15"/>
      <c r="C519" s="15"/>
      <c r="D519" s="22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x14ac:dyDescent="0.25">
      <c r="A520" s="15"/>
      <c r="B520" s="15"/>
      <c r="C520" s="15"/>
      <c r="D520" s="22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x14ac:dyDescent="0.25">
      <c r="A521" s="15"/>
      <c r="B521" s="15"/>
      <c r="C521" s="15"/>
      <c r="D521" s="22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x14ac:dyDescent="0.25">
      <c r="A522" s="15"/>
      <c r="B522" s="15"/>
      <c r="C522" s="15"/>
      <c r="D522" s="22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x14ac:dyDescent="0.25">
      <c r="A523" s="15"/>
      <c r="B523" s="15"/>
      <c r="C523" s="15"/>
      <c r="D523" s="22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x14ac:dyDescent="0.25">
      <c r="A524" s="15"/>
      <c r="B524" s="15"/>
      <c r="C524" s="15"/>
      <c r="D524" s="22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x14ac:dyDescent="0.25">
      <c r="A525" s="15"/>
      <c r="B525" s="15"/>
      <c r="C525" s="15"/>
      <c r="D525" s="22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x14ac:dyDescent="0.25">
      <c r="A526" s="15"/>
      <c r="B526" s="15"/>
      <c r="C526" s="15"/>
      <c r="D526" s="22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x14ac:dyDescent="0.25">
      <c r="A527" s="15"/>
      <c r="B527" s="15"/>
      <c r="C527" s="15"/>
      <c r="D527" s="22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x14ac:dyDescent="0.25">
      <c r="A528" s="15"/>
      <c r="B528" s="15"/>
      <c r="C528" s="15"/>
      <c r="D528" s="22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x14ac:dyDescent="0.25">
      <c r="A529" s="15"/>
      <c r="B529" s="15"/>
      <c r="C529" s="15"/>
      <c r="D529" s="22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x14ac:dyDescent="0.25">
      <c r="A530" s="15"/>
      <c r="B530" s="15"/>
      <c r="C530" s="15"/>
      <c r="D530" s="22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x14ac:dyDescent="0.25">
      <c r="A531" s="15"/>
      <c r="B531" s="15"/>
      <c r="C531" s="15"/>
      <c r="D531" s="22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x14ac:dyDescent="0.25">
      <c r="A532" s="15"/>
      <c r="B532" s="15"/>
      <c r="C532" s="15"/>
      <c r="D532" s="22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</sheetData>
  <sheetProtection algorithmName="SHA-512" hashValue="uMFRZnW2LjRZZKFoUwoDkmYLY6mXg0rmAvzIbV4lOX9bjRZjtUVTeINLnlCFDTrLYePCjEvVWKSIaNbHk+J7BQ==" saltValue="ubqPjoPnOUosGUyOFh/0ng==" spinCount="100000" sheet="1" objects="1" scenarios="1"/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50" fitToHeight="0" orientation="landscape" r:id="rId1"/>
  <rowBreaks count="1" manualBreakCount="1">
    <brk id="58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3:C11"/>
  <sheetViews>
    <sheetView workbookViewId="0">
      <selection activeCell="C6" sqref="C6"/>
    </sheetView>
  </sheetViews>
  <sheetFormatPr defaultRowHeight="15" x14ac:dyDescent="0.25"/>
  <cols>
    <col min="2" max="2" width="16.42578125" customWidth="1"/>
    <col min="3" max="3" width="14.5703125" customWidth="1"/>
  </cols>
  <sheetData>
    <row r="3" spans="2:3" x14ac:dyDescent="0.25">
      <c r="B3" t="s">
        <v>373</v>
      </c>
      <c r="C3" s="2"/>
    </row>
    <row r="4" spans="2:3" x14ac:dyDescent="0.25">
      <c r="B4" t="s">
        <v>4</v>
      </c>
      <c r="C4" s="2">
        <v>36334607</v>
      </c>
    </row>
    <row r="5" spans="2:3" x14ac:dyDescent="0.25">
      <c r="B5" t="s">
        <v>5</v>
      </c>
      <c r="C5" s="2">
        <v>42737512</v>
      </c>
    </row>
    <row r="6" spans="2:3" x14ac:dyDescent="0.25">
      <c r="B6" t="s">
        <v>368</v>
      </c>
      <c r="C6" s="2">
        <f>C8+C9</f>
        <v>21935173</v>
      </c>
    </row>
    <row r="7" spans="2:3" x14ac:dyDescent="0.25">
      <c r="B7" t="s">
        <v>369</v>
      </c>
      <c r="C7" s="2"/>
    </row>
    <row r="8" spans="2:3" x14ac:dyDescent="0.25">
      <c r="B8" t="s">
        <v>370</v>
      </c>
      <c r="C8" s="2">
        <v>12330338</v>
      </c>
    </row>
    <row r="9" spans="2:3" x14ac:dyDescent="0.25">
      <c r="B9" t="s">
        <v>371</v>
      </c>
      <c r="C9" s="2">
        <v>9604835</v>
      </c>
    </row>
    <row r="11" spans="2:3" x14ac:dyDescent="0.25">
      <c r="B11" t="s">
        <v>372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1:L681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Q544" sqref="Q544"/>
    </sheetView>
  </sheetViews>
  <sheetFormatPr defaultColWidth="9.140625" defaultRowHeight="12.75" x14ac:dyDescent="0.2"/>
  <cols>
    <col min="1" max="1" width="2.5703125" style="1" customWidth="1"/>
    <col min="2" max="2" width="13" style="4" customWidth="1"/>
    <col min="3" max="3" width="11.7109375" style="4" customWidth="1"/>
    <col min="4" max="4" width="13.7109375" style="1" customWidth="1"/>
    <col min="5" max="5" width="12.85546875" style="4" customWidth="1"/>
    <col min="6" max="6" width="15.42578125" style="1" customWidth="1"/>
    <col min="7" max="7" width="21" style="82" customWidth="1"/>
    <col min="8" max="8" width="4.7109375" style="82" customWidth="1"/>
    <col min="9" max="16384" width="9.140625" style="1"/>
  </cols>
  <sheetData>
    <row r="1" spans="2:8" ht="4.5" customHeight="1" x14ac:dyDescent="0.2"/>
    <row r="2" spans="2:8" x14ac:dyDescent="0.2">
      <c r="B2" s="164" t="s">
        <v>119</v>
      </c>
      <c r="C2" s="164"/>
      <c r="D2" s="164"/>
      <c r="E2" s="164"/>
      <c r="F2" s="164"/>
      <c r="G2" s="164"/>
      <c r="H2" s="96"/>
    </row>
    <row r="3" spans="2:8" ht="8.25" customHeight="1" x14ac:dyDescent="0.2"/>
    <row r="4" spans="2:8" ht="45" customHeight="1" x14ac:dyDescent="0.2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  <c r="H4" s="100"/>
    </row>
    <row r="5" spans="2:8" ht="20.100000000000001" customHeight="1" x14ac:dyDescent="0.2">
      <c r="B5" s="148" t="s">
        <v>90</v>
      </c>
      <c r="C5" s="148">
        <v>1</v>
      </c>
      <c r="D5" s="152" t="s">
        <v>88</v>
      </c>
      <c r="E5" s="152" t="s">
        <v>97</v>
      </c>
      <c r="F5" s="74" t="s">
        <v>266</v>
      </c>
      <c r="G5" s="6">
        <v>17822930</v>
      </c>
      <c r="H5" s="97"/>
    </row>
    <row r="6" spans="2:8" ht="20.100000000000001" customHeight="1" x14ac:dyDescent="0.2">
      <c r="B6" s="148"/>
      <c r="C6" s="148"/>
      <c r="D6" s="150"/>
      <c r="E6" s="153"/>
      <c r="F6" s="74" t="s">
        <v>270</v>
      </c>
      <c r="G6" s="6">
        <v>1029949</v>
      </c>
      <c r="H6" s="97"/>
    </row>
    <row r="7" spans="2:8" ht="20.100000000000001" customHeight="1" x14ac:dyDescent="0.2">
      <c r="B7" s="148"/>
      <c r="C7" s="148"/>
      <c r="D7" s="151"/>
      <c r="E7" s="153"/>
      <c r="F7" s="74" t="s">
        <v>276</v>
      </c>
      <c r="G7" s="6">
        <v>50000</v>
      </c>
      <c r="H7" s="97"/>
    </row>
    <row r="8" spans="2:8" ht="20.100000000000001" customHeight="1" x14ac:dyDescent="0.2">
      <c r="B8" s="148"/>
      <c r="C8" s="148"/>
      <c r="D8" s="152" t="s">
        <v>89</v>
      </c>
      <c r="E8" s="153"/>
      <c r="F8" s="74" t="s">
        <v>263</v>
      </c>
      <c r="G8" s="6">
        <v>3000000</v>
      </c>
      <c r="H8" s="97"/>
    </row>
    <row r="9" spans="2:8" ht="20.100000000000001" customHeight="1" x14ac:dyDescent="0.2">
      <c r="B9" s="148"/>
      <c r="C9" s="148"/>
      <c r="D9" s="150"/>
      <c r="E9" s="153"/>
      <c r="F9" s="74" t="s">
        <v>264</v>
      </c>
      <c r="G9" s="6">
        <v>4811628</v>
      </c>
      <c r="H9" s="97"/>
    </row>
    <row r="10" spans="2:8" ht="20.100000000000001" customHeight="1" x14ac:dyDescent="0.2">
      <c r="B10" s="148"/>
      <c r="C10" s="148"/>
      <c r="D10" s="150"/>
      <c r="E10" s="153"/>
      <c r="F10" s="74" t="s">
        <v>265</v>
      </c>
      <c r="G10" s="6">
        <v>778616</v>
      </c>
      <c r="H10" s="97"/>
    </row>
    <row r="11" spans="2:8" ht="20.100000000000001" customHeight="1" x14ac:dyDescent="0.2">
      <c r="B11" s="148"/>
      <c r="C11" s="148"/>
      <c r="D11" s="150"/>
      <c r="E11" s="153"/>
      <c r="F11" s="136" t="s">
        <v>266</v>
      </c>
      <c r="G11" s="6">
        <v>1748070</v>
      </c>
      <c r="H11" s="97"/>
    </row>
    <row r="12" spans="2:8" ht="20.100000000000001" customHeight="1" x14ac:dyDescent="0.2">
      <c r="B12" s="148"/>
      <c r="C12" s="148"/>
      <c r="D12" s="150"/>
      <c r="E12" s="153"/>
      <c r="F12" s="74" t="s">
        <v>267</v>
      </c>
      <c r="G12" s="6">
        <v>1213954</v>
      </c>
      <c r="H12" s="97"/>
    </row>
    <row r="13" spans="2:8" ht="20.100000000000001" customHeight="1" x14ac:dyDescent="0.2">
      <c r="B13" s="148"/>
      <c r="C13" s="148"/>
      <c r="D13" s="150"/>
      <c r="E13" s="153"/>
      <c r="F13" s="74" t="s">
        <v>268</v>
      </c>
      <c r="G13" s="6">
        <v>713953</v>
      </c>
      <c r="H13" s="97"/>
    </row>
    <row r="14" spans="2:8" ht="20.100000000000001" customHeight="1" x14ac:dyDescent="0.2">
      <c r="B14" s="148"/>
      <c r="C14" s="148"/>
      <c r="D14" s="150"/>
      <c r="E14" s="153"/>
      <c r="F14" s="74" t="s">
        <v>269</v>
      </c>
      <c r="G14" s="6">
        <v>69654</v>
      </c>
      <c r="H14" s="97"/>
    </row>
    <row r="15" spans="2:8" ht="20.100000000000001" customHeight="1" x14ac:dyDescent="0.2">
      <c r="B15" s="148"/>
      <c r="C15" s="148"/>
      <c r="D15" s="150"/>
      <c r="E15" s="153"/>
      <c r="F15" s="74" t="s">
        <v>271</v>
      </c>
      <c r="G15" s="6">
        <v>1551428</v>
      </c>
      <c r="H15" s="97"/>
    </row>
    <row r="16" spans="2:8" ht="20.100000000000001" customHeight="1" x14ac:dyDescent="0.2">
      <c r="B16" s="148"/>
      <c r="C16" s="148"/>
      <c r="D16" s="150"/>
      <c r="E16" s="153"/>
      <c r="F16" s="74" t="s">
        <v>272</v>
      </c>
      <c r="G16" s="6">
        <v>2051427</v>
      </c>
      <c r="H16" s="97"/>
    </row>
    <row r="17" spans="2:8" ht="20.100000000000001" customHeight="1" x14ac:dyDescent="0.2">
      <c r="B17" s="148"/>
      <c r="C17" s="148"/>
      <c r="D17" s="150"/>
      <c r="E17" s="153"/>
      <c r="F17" s="74" t="s">
        <v>273</v>
      </c>
      <c r="G17" s="6">
        <v>902855</v>
      </c>
      <c r="H17" s="97"/>
    </row>
    <row r="18" spans="2:8" ht="20.100000000000001" customHeight="1" x14ac:dyDescent="0.2">
      <c r="B18" s="148"/>
      <c r="C18" s="148"/>
      <c r="D18" s="150"/>
      <c r="E18" s="153"/>
      <c r="F18" s="74" t="s">
        <v>274</v>
      </c>
      <c r="G18" s="6">
        <v>640742</v>
      </c>
      <c r="H18" s="97"/>
    </row>
    <row r="19" spans="2:8" ht="20.100000000000001" customHeight="1" x14ac:dyDescent="0.2">
      <c r="B19" s="148"/>
      <c r="C19" s="148"/>
      <c r="D19" s="150"/>
      <c r="E19" s="153"/>
      <c r="F19" s="74" t="s">
        <v>276</v>
      </c>
      <c r="G19" s="6">
        <v>50000</v>
      </c>
      <c r="H19" s="97"/>
    </row>
    <row r="20" spans="2:8" ht="20.100000000000001" customHeight="1" x14ac:dyDescent="0.2">
      <c r="B20" s="148"/>
      <c r="C20" s="148"/>
      <c r="D20" s="150"/>
      <c r="E20" s="153"/>
      <c r="F20" s="74" t="s">
        <v>277</v>
      </c>
      <c r="G20" s="6">
        <v>500000</v>
      </c>
      <c r="H20" s="97"/>
    </row>
    <row r="21" spans="2:8" ht="20.100000000000001" customHeight="1" x14ac:dyDescent="0.2">
      <c r="B21" s="148"/>
      <c r="C21" s="148"/>
      <c r="D21" s="150"/>
      <c r="E21" s="153"/>
      <c r="F21" s="74" t="s">
        <v>278</v>
      </c>
      <c r="G21" s="6">
        <v>500000</v>
      </c>
      <c r="H21" s="97"/>
    </row>
    <row r="22" spans="2:8" ht="20.100000000000001" customHeight="1" x14ac:dyDescent="0.2">
      <c r="B22" s="148"/>
      <c r="C22" s="148"/>
      <c r="D22" s="151"/>
      <c r="E22" s="153"/>
      <c r="F22" s="74" t="s">
        <v>252</v>
      </c>
      <c r="G22" s="6">
        <v>80885</v>
      </c>
      <c r="H22" s="97"/>
    </row>
    <row r="23" spans="2:8" ht="19.5" customHeight="1" x14ac:dyDescent="0.2">
      <c r="B23" s="148"/>
      <c r="C23" s="148"/>
      <c r="D23" s="74" t="s">
        <v>91</v>
      </c>
      <c r="E23" s="153"/>
      <c r="F23" s="74" t="s">
        <v>275</v>
      </c>
      <c r="G23" s="6">
        <v>2310909</v>
      </c>
      <c r="H23" s="97"/>
    </row>
    <row r="24" spans="2:8" ht="20.100000000000001" customHeight="1" x14ac:dyDescent="0.2">
      <c r="B24" s="148"/>
      <c r="C24" s="148"/>
      <c r="D24" s="152" t="s">
        <v>92</v>
      </c>
      <c r="E24" s="152" t="s">
        <v>98</v>
      </c>
      <c r="F24" s="5" t="s">
        <v>240</v>
      </c>
      <c r="G24" s="6">
        <v>18330000</v>
      </c>
      <c r="H24" s="97"/>
    </row>
    <row r="25" spans="2:8" ht="20.100000000000001" customHeight="1" x14ac:dyDescent="0.2">
      <c r="B25" s="148"/>
      <c r="C25" s="148"/>
      <c r="D25" s="153"/>
      <c r="E25" s="153"/>
      <c r="F25" s="5" t="s">
        <v>241</v>
      </c>
      <c r="G25" s="6">
        <v>6110000</v>
      </c>
      <c r="H25" s="97"/>
    </row>
    <row r="26" spans="2:8" ht="20.100000000000001" customHeight="1" x14ac:dyDescent="0.2">
      <c r="B26" s="148"/>
      <c r="C26" s="148"/>
      <c r="D26" s="161" t="s">
        <v>93</v>
      </c>
      <c r="E26" s="161" t="s">
        <v>99</v>
      </c>
      <c r="F26" s="74" t="s">
        <v>263</v>
      </c>
      <c r="G26" s="6">
        <v>642625</v>
      </c>
      <c r="H26" s="97"/>
    </row>
    <row r="27" spans="2:8" ht="20.100000000000001" customHeight="1" x14ac:dyDescent="0.2">
      <c r="B27" s="148"/>
      <c r="C27" s="148"/>
      <c r="D27" s="148"/>
      <c r="E27" s="161"/>
      <c r="F27" s="74" t="s">
        <v>264</v>
      </c>
      <c r="G27" s="6">
        <v>642625</v>
      </c>
      <c r="H27" s="97"/>
    </row>
    <row r="28" spans="2:8" ht="20.100000000000001" customHeight="1" x14ac:dyDescent="0.2">
      <c r="B28" s="148"/>
      <c r="C28" s="148"/>
      <c r="D28" s="148"/>
      <c r="E28" s="161"/>
      <c r="F28" s="74" t="s">
        <v>267</v>
      </c>
      <c r="G28" s="6">
        <v>1013318</v>
      </c>
      <c r="H28" s="97"/>
    </row>
    <row r="29" spans="2:8" ht="20.100000000000001" customHeight="1" x14ac:dyDescent="0.2">
      <c r="B29" s="148"/>
      <c r="C29" s="148"/>
      <c r="D29" s="148"/>
      <c r="E29" s="161"/>
      <c r="F29" s="74" t="s">
        <v>268</v>
      </c>
      <c r="G29" s="6">
        <v>3510656</v>
      </c>
      <c r="H29" s="97"/>
    </row>
    <row r="30" spans="2:8" ht="20.100000000000001" customHeight="1" x14ac:dyDescent="0.2">
      <c r="B30" s="148"/>
      <c r="C30" s="148"/>
      <c r="D30" s="148"/>
      <c r="E30" s="161"/>
      <c r="F30" s="74" t="s">
        <v>279</v>
      </c>
      <c r="G30" s="6">
        <v>4000000</v>
      </c>
      <c r="H30" s="97"/>
    </row>
    <row r="31" spans="2:8" ht="20.100000000000001" customHeight="1" x14ac:dyDescent="0.2">
      <c r="B31" s="148"/>
      <c r="C31" s="148"/>
      <c r="D31" s="148"/>
      <c r="E31" s="161"/>
      <c r="F31" s="74" t="s">
        <v>280</v>
      </c>
      <c r="G31" s="6">
        <v>8000000</v>
      </c>
      <c r="H31" s="97"/>
    </row>
    <row r="32" spans="2:8" ht="20.100000000000001" customHeight="1" x14ac:dyDescent="0.2">
      <c r="B32" s="148"/>
      <c r="C32" s="148"/>
      <c r="D32" s="148"/>
      <c r="E32" s="161"/>
      <c r="F32" s="8" t="s">
        <v>281</v>
      </c>
      <c r="G32" s="6">
        <v>5723653</v>
      </c>
      <c r="H32" s="97"/>
    </row>
    <row r="33" spans="2:8" ht="20.100000000000001" customHeight="1" x14ac:dyDescent="0.2">
      <c r="B33" s="148"/>
      <c r="C33" s="148"/>
      <c r="D33" s="148"/>
      <c r="E33" s="161"/>
      <c r="F33" s="8" t="s">
        <v>282</v>
      </c>
      <c r="G33" s="6">
        <v>6439110</v>
      </c>
      <c r="H33" s="97"/>
    </row>
    <row r="34" spans="2:8" ht="20.100000000000001" customHeight="1" x14ac:dyDescent="0.2">
      <c r="B34" s="148"/>
      <c r="C34" s="148"/>
      <c r="D34" s="148"/>
      <c r="E34" s="161"/>
      <c r="F34" s="8" t="s">
        <v>283</v>
      </c>
      <c r="G34" s="6">
        <v>2575645</v>
      </c>
      <c r="H34" s="97"/>
    </row>
    <row r="35" spans="2:8" ht="20.100000000000001" customHeight="1" x14ac:dyDescent="0.2">
      <c r="B35" s="148"/>
      <c r="C35" s="148"/>
      <c r="D35" s="148"/>
      <c r="E35" s="161"/>
      <c r="F35" s="8" t="s">
        <v>284</v>
      </c>
      <c r="G35" s="6">
        <v>29365181</v>
      </c>
      <c r="H35" s="97"/>
    </row>
    <row r="36" spans="2:8" ht="20.100000000000001" customHeight="1" x14ac:dyDescent="0.2">
      <c r="B36" s="148"/>
      <c r="C36" s="148"/>
      <c r="D36" s="148"/>
      <c r="E36" s="161"/>
      <c r="F36" s="8" t="s">
        <v>276</v>
      </c>
      <c r="G36" s="6">
        <v>5480799</v>
      </c>
      <c r="H36" s="97"/>
    </row>
    <row r="37" spans="2:8" ht="20.100000000000001" customHeight="1" x14ac:dyDescent="0.2">
      <c r="B37" s="148"/>
      <c r="C37" s="148"/>
      <c r="D37" s="148"/>
      <c r="E37" s="161"/>
      <c r="F37" s="8" t="s">
        <v>252</v>
      </c>
      <c r="G37" s="6">
        <v>265577</v>
      </c>
      <c r="H37" s="97"/>
    </row>
    <row r="38" spans="2:8" ht="20.100000000000001" customHeight="1" x14ac:dyDescent="0.2">
      <c r="B38" s="148"/>
      <c r="C38" s="148"/>
      <c r="D38" s="152" t="s">
        <v>94</v>
      </c>
      <c r="E38" s="161"/>
      <c r="F38" s="8" t="s">
        <v>263</v>
      </c>
      <c r="G38" s="6">
        <v>400000</v>
      </c>
      <c r="H38" s="97"/>
    </row>
    <row r="39" spans="2:8" ht="20.100000000000001" customHeight="1" x14ac:dyDescent="0.2">
      <c r="B39" s="148"/>
      <c r="C39" s="148"/>
      <c r="D39" s="150"/>
      <c r="E39" s="161"/>
      <c r="F39" s="8" t="s">
        <v>264</v>
      </c>
      <c r="G39" s="6">
        <v>400000</v>
      </c>
      <c r="H39" s="97"/>
    </row>
    <row r="40" spans="2:8" ht="20.100000000000001" customHeight="1" x14ac:dyDescent="0.2">
      <c r="B40" s="148"/>
      <c r="C40" s="148"/>
      <c r="D40" s="150"/>
      <c r="E40" s="161"/>
      <c r="F40" s="8" t="s">
        <v>267</v>
      </c>
      <c r="G40" s="6">
        <v>497338</v>
      </c>
      <c r="H40" s="97"/>
    </row>
    <row r="41" spans="2:8" ht="20.100000000000001" customHeight="1" x14ac:dyDescent="0.2">
      <c r="B41" s="148"/>
      <c r="C41" s="148"/>
      <c r="D41" s="150"/>
      <c r="E41" s="161"/>
      <c r="F41" s="8" t="s">
        <v>268</v>
      </c>
      <c r="G41" s="6">
        <v>3000000</v>
      </c>
      <c r="H41" s="97"/>
    </row>
    <row r="42" spans="2:8" ht="20.100000000000001" customHeight="1" x14ac:dyDescent="0.2">
      <c r="B42" s="148"/>
      <c r="C42" s="148"/>
      <c r="D42" s="150"/>
      <c r="E42" s="161"/>
      <c r="F42" s="8" t="s">
        <v>279</v>
      </c>
      <c r="G42" s="6">
        <v>1709330</v>
      </c>
      <c r="H42" s="97"/>
    </row>
    <row r="43" spans="2:8" ht="20.100000000000001" customHeight="1" x14ac:dyDescent="0.2">
      <c r="B43" s="148"/>
      <c r="C43" s="148"/>
      <c r="D43" s="150"/>
      <c r="E43" s="161"/>
      <c r="F43" s="8" t="s">
        <v>280</v>
      </c>
      <c r="G43" s="6">
        <v>61180799</v>
      </c>
      <c r="H43" s="97"/>
    </row>
    <row r="44" spans="2:8" ht="20.100000000000001" customHeight="1" x14ac:dyDescent="0.2">
      <c r="B44" s="148"/>
      <c r="C44" s="148"/>
      <c r="D44" s="150"/>
      <c r="E44" s="161"/>
      <c r="F44" s="8" t="s">
        <v>446</v>
      </c>
      <c r="G44" s="6">
        <v>4000000</v>
      </c>
      <c r="H44" s="97"/>
    </row>
    <row r="45" spans="2:8" ht="20.100000000000001" customHeight="1" x14ac:dyDescent="0.2">
      <c r="B45" s="148"/>
      <c r="C45" s="148"/>
      <c r="D45" s="150"/>
      <c r="E45" s="161"/>
      <c r="F45" s="8" t="s">
        <v>284</v>
      </c>
      <c r="G45" s="6">
        <v>20000000</v>
      </c>
      <c r="H45" s="97"/>
    </row>
    <row r="46" spans="2:8" ht="20.100000000000001" customHeight="1" x14ac:dyDescent="0.2">
      <c r="B46" s="148"/>
      <c r="C46" s="148"/>
      <c r="D46" s="150"/>
      <c r="E46" s="161"/>
      <c r="F46" s="8" t="s">
        <v>276</v>
      </c>
      <c r="G46" s="6">
        <v>11836119</v>
      </c>
      <c r="H46" s="97"/>
    </row>
    <row r="47" spans="2:8" ht="20.100000000000001" customHeight="1" x14ac:dyDescent="0.2">
      <c r="B47" s="148"/>
      <c r="C47" s="148"/>
      <c r="D47" s="150"/>
      <c r="E47" s="161"/>
      <c r="F47" s="8" t="s">
        <v>285</v>
      </c>
      <c r="G47" s="6">
        <v>3266856</v>
      </c>
      <c r="H47" s="97"/>
    </row>
    <row r="48" spans="2:8" ht="20.100000000000001" customHeight="1" x14ac:dyDescent="0.2">
      <c r="B48" s="148"/>
      <c r="C48" s="148"/>
      <c r="D48" s="150"/>
      <c r="E48" s="161"/>
      <c r="F48" s="8" t="s">
        <v>286</v>
      </c>
      <c r="G48" s="6">
        <v>2000000</v>
      </c>
      <c r="H48" s="97"/>
    </row>
    <row r="49" spans="2:8" ht="20.100000000000001" customHeight="1" x14ac:dyDescent="0.2">
      <c r="B49" s="148"/>
      <c r="C49" s="148"/>
      <c r="D49" s="150"/>
      <c r="E49" s="161"/>
      <c r="F49" s="8" t="s">
        <v>287</v>
      </c>
      <c r="G49" s="6">
        <v>1266856</v>
      </c>
      <c r="H49" s="97"/>
    </row>
    <row r="50" spans="2:8" ht="20.100000000000001" customHeight="1" x14ac:dyDescent="0.2">
      <c r="B50" s="148"/>
      <c r="C50" s="148"/>
      <c r="D50" s="151"/>
      <c r="E50" s="161"/>
      <c r="F50" s="8" t="s">
        <v>288</v>
      </c>
      <c r="G50" s="6">
        <v>4000000</v>
      </c>
      <c r="H50" s="97"/>
    </row>
    <row r="51" spans="2:8" ht="20.100000000000001" customHeight="1" x14ac:dyDescent="0.2">
      <c r="B51" s="149" t="s">
        <v>95</v>
      </c>
      <c r="C51" s="149">
        <v>2</v>
      </c>
      <c r="D51" s="152" t="s">
        <v>110</v>
      </c>
      <c r="E51" s="149" t="s">
        <v>111</v>
      </c>
      <c r="F51" s="5" t="s">
        <v>294</v>
      </c>
      <c r="G51" s="6">
        <v>9194343</v>
      </c>
      <c r="H51" s="97"/>
    </row>
    <row r="52" spans="2:8" ht="20.100000000000001" customHeight="1" x14ac:dyDescent="0.2">
      <c r="B52" s="150"/>
      <c r="C52" s="150"/>
      <c r="D52" s="153"/>
      <c r="E52" s="150"/>
      <c r="F52" s="5" t="s">
        <v>295</v>
      </c>
      <c r="G52" s="6">
        <v>8162680</v>
      </c>
      <c r="H52" s="97"/>
    </row>
    <row r="53" spans="2:8" ht="20.100000000000001" customHeight="1" x14ac:dyDescent="0.2">
      <c r="B53" s="150"/>
      <c r="C53" s="150"/>
      <c r="D53" s="153"/>
      <c r="E53" s="150"/>
      <c r="F53" s="5" t="s">
        <v>296</v>
      </c>
      <c r="G53" s="6">
        <v>10956634</v>
      </c>
      <c r="H53" s="97"/>
    </row>
    <row r="54" spans="2:8" ht="20.100000000000001" customHeight="1" x14ac:dyDescent="0.2">
      <c r="B54" s="150"/>
      <c r="C54" s="150"/>
      <c r="D54" s="153"/>
      <c r="E54" s="150"/>
      <c r="F54" s="5" t="s">
        <v>297</v>
      </c>
      <c r="G54" s="6">
        <v>18244469</v>
      </c>
      <c r="H54" s="97"/>
    </row>
    <row r="55" spans="2:8" ht="20.100000000000001" customHeight="1" x14ac:dyDescent="0.2">
      <c r="B55" s="150"/>
      <c r="C55" s="150"/>
      <c r="D55" s="153"/>
      <c r="E55" s="150"/>
      <c r="F55" s="5" t="s">
        <v>298</v>
      </c>
      <c r="G55" s="6">
        <v>57636</v>
      </c>
      <c r="H55" s="97"/>
    </row>
    <row r="56" spans="2:8" ht="20.100000000000001" customHeight="1" x14ac:dyDescent="0.2">
      <c r="B56" s="150"/>
      <c r="C56" s="150"/>
      <c r="D56" s="162"/>
      <c r="E56" s="150"/>
      <c r="F56" s="5" t="s">
        <v>299</v>
      </c>
      <c r="G56" s="6">
        <v>1774010</v>
      </c>
      <c r="H56" s="97"/>
    </row>
    <row r="57" spans="2:8" ht="20.100000000000001" customHeight="1" x14ac:dyDescent="0.2">
      <c r="B57" s="150"/>
      <c r="C57" s="150"/>
      <c r="D57" s="149" t="s">
        <v>300</v>
      </c>
      <c r="E57" s="150"/>
      <c r="F57" s="74" t="s">
        <v>294</v>
      </c>
      <c r="G57" s="6">
        <v>5666597</v>
      </c>
      <c r="H57" s="97"/>
    </row>
    <row r="58" spans="2:8" ht="20.100000000000001" customHeight="1" x14ac:dyDescent="0.2">
      <c r="B58" s="150"/>
      <c r="C58" s="150"/>
      <c r="D58" s="150"/>
      <c r="E58" s="150"/>
      <c r="F58" s="74" t="s">
        <v>295</v>
      </c>
      <c r="G58" s="6">
        <v>5030401</v>
      </c>
      <c r="H58" s="97"/>
    </row>
    <row r="59" spans="2:8" ht="20.100000000000001" customHeight="1" x14ac:dyDescent="0.2">
      <c r="B59" s="150"/>
      <c r="C59" s="150"/>
      <c r="D59" s="150"/>
      <c r="E59" s="150"/>
      <c r="F59" s="74" t="s">
        <v>296</v>
      </c>
      <c r="G59" s="6">
        <v>15671506</v>
      </c>
      <c r="H59" s="97"/>
    </row>
    <row r="60" spans="2:8" ht="20.100000000000001" customHeight="1" x14ac:dyDescent="0.2">
      <c r="B60" s="150"/>
      <c r="C60" s="150"/>
      <c r="D60" s="150"/>
      <c r="E60" s="150"/>
      <c r="F60" s="74" t="s">
        <v>297</v>
      </c>
      <c r="G60" s="6">
        <v>15332014</v>
      </c>
      <c r="H60" s="97"/>
    </row>
    <row r="61" spans="2:8" ht="20.100000000000001" customHeight="1" x14ac:dyDescent="0.2">
      <c r="B61" s="150"/>
      <c r="C61" s="150"/>
      <c r="D61" s="150"/>
      <c r="E61" s="150"/>
      <c r="F61" s="74" t="s">
        <v>298</v>
      </c>
      <c r="G61" s="6">
        <v>311675</v>
      </c>
      <c r="H61" s="97"/>
    </row>
    <row r="62" spans="2:8" ht="20.100000000000001" customHeight="1" x14ac:dyDescent="0.2">
      <c r="B62" s="150"/>
      <c r="C62" s="150"/>
      <c r="D62" s="151"/>
      <c r="E62" s="150"/>
      <c r="F62" s="74" t="s">
        <v>299</v>
      </c>
      <c r="G62" s="6">
        <v>1191598</v>
      </c>
      <c r="H62" s="97"/>
    </row>
    <row r="63" spans="2:8" ht="20.100000000000001" customHeight="1" x14ac:dyDescent="0.2">
      <c r="B63" s="150"/>
      <c r="C63" s="150"/>
      <c r="D63" s="149" t="s">
        <v>301</v>
      </c>
      <c r="E63" s="150"/>
      <c r="F63" s="74" t="s">
        <v>285</v>
      </c>
      <c r="G63" s="6">
        <v>5000000</v>
      </c>
      <c r="H63" s="97"/>
    </row>
    <row r="64" spans="2:8" ht="20.100000000000001" customHeight="1" x14ac:dyDescent="0.2">
      <c r="B64" s="150"/>
      <c r="C64" s="150"/>
      <c r="D64" s="150"/>
      <c r="E64" s="150"/>
      <c r="F64" s="74" t="s">
        <v>286</v>
      </c>
      <c r="G64" s="6">
        <v>5000000</v>
      </c>
      <c r="H64" s="97"/>
    </row>
    <row r="65" spans="2:8" ht="20.100000000000001" customHeight="1" x14ac:dyDescent="0.2">
      <c r="B65" s="150"/>
      <c r="C65" s="150"/>
      <c r="D65" s="150"/>
      <c r="E65" s="150"/>
      <c r="F65" s="74" t="s">
        <v>294</v>
      </c>
      <c r="G65" s="6">
        <v>423390</v>
      </c>
      <c r="H65" s="97"/>
    </row>
    <row r="66" spans="2:8" ht="20.100000000000001" customHeight="1" x14ac:dyDescent="0.2">
      <c r="B66" s="150"/>
      <c r="C66" s="150"/>
      <c r="D66" s="150"/>
      <c r="E66" s="150"/>
      <c r="F66" s="74" t="s">
        <v>295</v>
      </c>
      <c r="G66" s="6">
        <v>400000</v>
      </c>
      <c r="H66" s="97"/>
    </row>
    <row r="67" spans="2:8" ht="20.100000000000001" customHeight="1" x14ac:dyDescent="0.2">
      <c r="B67" s="150"/>
      <c r="C67" s="150"/>
      <c r="D67" s="150"/>
      <c r="E67" s="150"/>
      <c r="F67" s="74" t="s">
        <v>296</v>
      </c>
      <c r="G67" s="6">
        <v>600000</v>
      </c>
      <c r="H67" s="97"/>
    </row>
    <row r="68" spans="2:8" ht="20.100000000000001" customHeight="1" x14ac:dyDescent="0.2">
      <c r="B68" s="150"/>
      <c r="C68" s="150"/>
      <c r="D68" s="150"/>
      <c r="E68" s="150"/>
      <c r="F68" s="74" t="s">
        <v>297</v>
      </c>
      <c r="G68" s="6">
        <v>400000</v>
      </c>
      <c r="H68" s="97"/>
    </row>
    <row r="69" spans="2:8" ht="20.100000000000001" customHeight="1" x14ac:dyDescent="0.2">
      <c r="B69" s="150"/>
      <c r="C69" s="150"/>
      <c r="D69" s="150"/>
      <c r="E69" s="150"/>
      <c r="F69" s="74" t="s">
        <v>302</v>
      </c>
      <c r="G69" s="6">
        <v>2000000</v>
      </c>
      <c r="H69" s="97"/>
    </row>
    <row r="70" spans="2:8" ht="20.100000000000001" customHeight="1" x14ac:dyDescent="0.2">
      <c r="B70" s="150"/>
      <c r="C70" s="150"/>
      <c r="D70" s="151"/>
      <c r="E70" s="150"/>
      <c r="F70" s="74" t="s">
        <v>44</v>
      </c>
      <c r="G70" s="6">
        <v>8176610</v>
      </c>
      <c r="H70" s="97"/>
    </row>
    <row r="71" spans="2:8" ht="20.100000000000001" customHeight="1" x14ac:dyDescent="0.2">
      <c r="B71" s="150"/>
      <c r="C71" s="150"/>
      <c r="D71" s="95" t="s">
        <v>304</v>
      </c>
      <c r="E71" s="151"/>
      <c r="F71" s="74" t="s">
        <v>303</v>
      </c>
      <c r="G71" s="6">
        <v>7742486</v>
      </c>
      <c r="H71" s="97"/>
    </row>
    <row r="72" spans="2:8" ht="20.100000000000001" customHeight="1" x14ac:dyDescent="0.2">
      <c r="B72" s="150"/>
      <c r="C72" s="150"/>
      <c r="D72" s="149" t="s">
        <v>202</v>
      </c>
      <c r="E72" s="149" t="s">
        <v>203</v>
      </c>
      <c r="F72" s="74" t="s">
        <v>211</v>
      </c>
      <c r="G72" s="6">
        <v>4548438</v>
      </c>
      <c r="H72" s="97"/>
    </row>
    <row r="73" spans="2:8" ht="20.100000000000001" customHeight="1" x14ac:dyDescent="0.2">
      <c r="B73" s="150"/>
      <c r="C73" s="150"/>
      <c r="D73" s="150"/>
      <c r="E73" s="150"/>
      <c r="F73" s="74" t="s">
        <v>212</v>
      </c>
      <c r="G73" s="6">
        <v>57595916</v>
      </c>
      <c r="H73" s="97"/>
    </row>
    <row r="74" spans="2:8" ht="20.100000000000001" customHeight="1" x14ac:dyDescent="0.2">
      <c r="B74" s="150"/>
      <c r="C74" s="150"/>
      <c r="D74" s="150"/>
      <c r="E74" s="150"/>
      <c r="F74" s="74" t="s">
        <v>213</v>
      </c>
      <c r="G74" s="6">
        <v>1084175</v>
      </c>
      <c r="H74" s="97"/>
    </row>
    <row r="75" spans="2:8" ht="20.100000000000001" customHeight="1" x14ac:dyDescent="0.2">
      <c r="B75" s="150"/>
      <c r="C75" s="150"/>
      <c r="D75" s="150"/>
      <c r="E75" s="150"/>
      <c r="F75" s="74" t="s">
        <v>214</v>
      </c>
      <c r="G75" s="6">
        <v>722783</v>
      </c>
      <c r="H75" s="97"/>
    </row>
    <row r="76" spans="2:8" ht="20.100000000000001" customHeight="1" x14ac:dyDescent="0.2">
      <c r="B76" s="150"/>
      <c r="C76" s="150"/>
      <c r="D76" s="151"/>
      <c r="E76" s="150"/>
      <c r="F76" s="74" t="s">
        <v>215</v>
      </c>
      <c r="G76" s="6">
        <v>995352</v>
      </c>
      <c r="H76" s="97"/>
    </row>
    <row r="77" spans="2:8" ht="20.100000000000001" customHeight="1" x14ac:dyDescent="0.2">
      <c r="B77" s="150"/>
      <c r="C77" s="150"/>
      <c r="D77" s="149" t="s">
        <v>204</v>
      </c>
      <c r="E77" s="150"/>
      <c r="F77" s="74" t="s">
        <v>211</v>
      </c>
      <c r="G77" s="6">
        <v>1947742</v>
      </c>
      <c r="H77" s="97"/>
    </row>
    <row r="78" spans="2:8" ht="20.100000000000001" customHeight="1" x14ac:dyDescent="0.2">
      <c r="B78" s="150"/>
      <c r="C78" s="150"/>
      <c r="D78" s="150"/>
      <c r="E78" s="150"/>
      <c r="F78" s="74" t="s">
        <v>212</v>
      </c>
      <c r="G78" s="6">
        <v>12531455</v>
      </c>
      <c r="H78" s="97"/>
    </row>
    <row r="79" spans="2:8" ht="20.100000000000001" customHeight="1" x14ac:dyDescent="0.2">
      <c r="B79" s="150"/>
      <c r="C79" s="150"/>
      <c r="D79" s="150"/>
      <c r="E79" s="150"/>
      <c r="F79" s="74" t="s">
        <v>213</v>
      </c>
      <c r="G79" s="6">
        <v>464268</v>
      </c>
      <c r="H79" s="97"/>
    </row>
    <row r="80" spans="2:8" ht="20.100000000000001" customHeight="1" x14ac:dyDescent="0.2">
      <c r="B80" s="150"/>
      <c r="C80" s="150"/>
      <c r="D80" s="150"/>
      <c r="E80" s="150"/>
      <c r="F80" s="74" t="s">
        <v>214</v>
      </c>
      <c r="G80" s="6">
        <v>309512</v>
      </c>
      <c r="H80" s="97"/>
    </row>
    <row r="81" spans="2:8" ht="20.100000000000001" customHeight="1" x14ac:dyDescent="0.2">
      <c r="B81" s="150"/>
      <c r="C81" s="150"/>
      <c r="D81" s="151"/>
      <c r="E81" s="150"/>
      <c r="F81" s="74" t="s">
        <v>215</v>
      </c>
      <c r="G81" s="6">
        <v>426232</v>
      </c>
      <c r="H81" s="97"/>
    </row>
    <row r="82" spans="2:8" ht="20.100000000000001" customHeight="1" x14ac:dyDescent="0.2">
      <c r="B82" s="150"/>
      <c r="C82" s="150"/>
      <c r="D82" s="149" t="s">
        <v>205</v>
      </c>
      <c r="E82" s="150"/>
      <c r="F82" s="74" t="s">
        <v>211</v>
      </c>
      <c r="G82" s="6">
        <v>2540533</v>
      </c>
      <c r="H82" s="97"/>
    </row>
    <row r="83" spans="2:8" ht="20.100000000000001" customHeight="1" x14ac:dyDescent="0.2">
      <c r="B83" s="150"/>
      <c r="C83" s="150"/>
      <c r="D83" s="150"/>
      <c r="E83" s="150"/>
      <c r="F83" s="74" t="s">
        <v>212</v>
      </c>
      <c r="G83" s="6">
        <v>25894234</v>
      </c>
      <c r="H83" s="97"/>
    </row>
    <row r="84" spans="2:8" ht="20.100000000000001" customHeight="1" x14ac:dyDescent="0.2">
      <c r="B84" s="150"/>
      <c r="C84" s="150"/>
      <c r="D84" s="150"/>
      <c r="E84" s="150"/>
      <c r="F84" s="74" t="s">
        <v>213</v>
      </c>
      <c r="G84" s="6">
        <v>605566</v>
      </c>
      <c r="H84" s="97"/>
    </row>
    <row r="85" spans="2:8" ht="20.100000000000001" customHeight="1" x14ac:dyDescent="0.2">
      <c r="B85" s="150"/>
      <c r="C85" s="150"/>
      <c r="D85" s="150"/>
      <c r="E85" s="150"/>
      <c r="F85" s="74" t="s">
        <v>214</v>
      </c>
      <c r="G85" s="6">
        <v>403711</v>
      </c>
      <c r="H85" s="97"/>
    </row>
    <row r="86" spans="2:8" ht="20.100000000000001" customHeight="1" x14ac:dyDescent="0.2">
      <c r="B86" s="150"/>
      <c r="C86" s="150"/>
      <c r="D86" s="151"/>
      <c r="E86" s="151"/>
      <c r="F86" s="74" t="s">
        <v>215</v>
      </c>
      <c r="G86" s="6">
        <v>555956</v>
      </c>
      <c r="H86" s="97"/>
    </row>
    <row r="87" spans="2:8" ht="20.100000000000001" customHeight="1" x14ac:dyDescent="0.2">
      <c r="B87" s="150"/>
      <c r="C87" s="150"/>
      <c r="D87" s="149" t="s">
        <v>206</v>
      </c>
      <c r="E87" s="149" t="s">
        <v>210</v>
      </c>
      <c r="F87" s="5" t="s">
        <v>209</v>
      </c>
      <c r="G87" s="6">
        <v>8451878</v>
      </c>
      <c r="H87" s="97"/>
    </row>
    <row r="88" spans="2:8" ht="20.100000000000001" customHeight="1" x14ac:dyDescent="0.2">
      <c r="B88" s="150"/>
      <c r="C88" s="150"/>
      <c r="D88" s="150"/>
      <c r="E88" s="150"/>
      <c r="F88" s="5" t="s">
        <v>208</v>
      </c>
      <c r="G88" s="6">
        <v>7904873</v>
      </c>
      <c r="H88" s="97"/>
    </row>
    <row r="89" spans="2:8" ht="20.100000000000001" customHeight="1" x14ac:dyDescent="0.2">
      <c r="B89" s="150"/>
      <c r="C89" s="150"/>
      <c r="D89" s="151"/>
      <c r="E89" s="150"/>
      <c r="F89" s="5" t="s">
        <v>207</v>
      </c>
      <c r="G89" s="6">
        <v>7754788</v>
      </c>
      <c r="H89" s="97"/>
    </row>
    <row r="90" spans="2:8" ht="20.100000000000001" customHeight="1" x14ac:dyDescent="0.2">
      <c r="B90" s="150"/>
      <c r="C90" s="150"/>
      <c r="D90" s="149" t="s">
        <v>305</v>
      </c>
      <c r="E90" s="150"/>
      <c r="F90" s="74" t="s">
        <v>209</v>
      </c>
      <c r="G90" s="6">
        <v>1731722</v>
      </c>
      <c r="H90" s="97"/>
    </row>
    <row r="91" spans="2:8" ht="20.100000000000001" customHeight="1" x14ac:dyDescent="0.2">
      <c r="B91" s="150"/>
      <c r="C91" s="150"/>
      <c r="D91" s="150"/>
      <c r="E91" s="150"/>
      <c r="F91" s="74" t="s">
        <v>208</v>
      </c>
      <c r="G91" s="6">
        <v>1658864</v>
      </c>
      <c r="H91" s="97"/>
    </row>
    <row r="92" spans="2:8" ht="20.100000000000001" customHeight="1" x14ac:dyDescent="0.2">
      <c r="B92" s="150"/>
      <c r="C92" s="150"/>
      <c r="D92" s="151"/>
      <c r="E92" s="151"/>
      <c r="F92" s="74" t="s">
        <v>207</v>
      </c>
      <c r="G92" s="6">
        <v>1638914</v>
      </c>
      <c r="H92" s="97"/>
    </row>
    <row r="93" spans="2:8" ht="20.100000000000001" customHeight="1" x14ac:dyDescent="0.2">
      <c r="B93" s="150"/>
      <c r="C93" s="150"/>
      <c r="D93" s="133" t="s">
        <v>306</v>
      </c>
      <c r="E93" s="149" t="s">
        <v>307</v>
      </c>
      <c r="F93" s="136" t="s">
        <v>308</v>
      </c>
      <c r="G93" s="6">
        <v>767041</v>
      </c>
      <c r="H93" s="97"/>
    </row>
    <row r="94" spans="2:8" ht="20.100000000000001" customHeight="1" x14ac:dyDescent="0.2">
      <c r="B94" s="150"/>
      <c r="C94" s="150"/>
      <c r="D94" s="133" t="s">
        <v>311</v>
      </c>
      <c r="E94" s="150"/>
      <c r="F94" s="136" t="s">
        <v>308</v>
      </c>
      <c r="G94" s="6">
        <v>2465137</v>
      </c>
      <c r="H94" s="97"/>
    </row>
    <row r="95" spans="2:8" ht="20.100000000000001" customHeight="1" x14ac:dyDescent="0.2">
      <c r="B95" s="150"/>
      <c r="C95" s="150"/>
      <c r="D95" s="149" t="s">
        <v>312</v>
      </c>
      <c r="E95" s="150"/>
      <c r="F95" s="74" t="s">
        <v>309</v>
      </c>
      <c r="G95" s="6">
        <v>8100000</v>
      </c>
      <c r="H95" s="97"/>
    </row>
    <row r="96" spans="2:8" ht="20.100000000000001" customHeight="1" x14ac:dyDescent="0.2">
      <c r="B96" s="150"/>
      <c r="C96" s="150"/>
      <c r="D96" s="150"/>
      <c r="E96" s="150"/>
      <c r="F96" s="74" t="s">
        <v>310</v>
      </c>
      <c r="G96" s="6">
        <v>2000000</v>
      </c>
      <c r="H96" s="97"/>
    </row>
    <row r="97" spans="2:8" ht="20.100000000000001" customHeight="1" x14ac:dyDescent="0.2">
      <c r="B97" s="150"/>
      <c r="C97" s="150"/>
      <c r="D97" s="151"/>
      <c r="E97" s="151"/>
      <c r="F97" s="74" t="s">
        <v>288</v>
      </c>
      <c r="G97" s="6">
        <v>3660000</v>
      </c>
      <c r="H97" s="97"/>
    </row>
    <row r="98" spans="2:8" ht="20.100000000000001" customHeight="1" x14ac:dyDescent="0.2">
      <c r="B98" s="150"/>
      <c r="C98" s="150"/>
      <c r="D98" s="167" t="s">
        <v>338</v>
      </c>
      <c r="E98" s="149" t="s">
        <v>351</v>
      </c>
      <c r="F98" s="74" t="s">
        <v>298</v>
      </c>
      <c r="G98" s="6">
        <v>500000</v>
      </c>
      <c r="H98" s="97"/>
    </row>
    <row r="99" spans="2:8" ht="20.100000000000001" customHeight="1" x14ac:dyDescent="0.2">
      <c r="B99" s="150"/>
      <c r="C99" s="150"/>
      <c r="D99" s="167"/>
      <c r="E99" s="150"/>
      <c r="F99" s="74" t="s">
        <v>339</v>
      </c>
      <c r="G99" s="6">
        <v>15083983</v>
      </c>
      <c r="H99" s="97"/>
    </row>
    <row r="100" spans="2:8" ht="20.100000000000001" customHeight="1" x14ac:dyDescent="0.2">
      <c r="B100" s="150"/>
      <c r="C100" s="150"/>
      <c r="D100" s="167"/>
      <c r="E100" s="150"/>
      <c r="F100" s="74" t="s">
        <v>340</v>
      </c>
      <c r="G100" s="6">
        <v>5500000</v>
      </c>
      <c r="H100" s="97"/>
    </row>
    <row r="101" spans="2:8" ht="20.100000000000001" customHeight="1" x14ac:dyDescent="0.2">
      <c r="B101" s="150"/>
      <c r="C101" s="150"/>
      <c r="D101" s="167"/>
      <c r="E101" s="150"/>
      <c r="F101" s="74" t="s">
        <v>341</v>
      </c>
      <c r="G101" s="6">
        <v>5000000</v>
      </c>
      <c r="H101" s="97"/>
    </row>
    <row r="102" spans="2:8" ht="20.100000000000001" customHeight="1" x14ac:dyDescent="0.2">
      <c r="B102" s="150"/>
      <c r="C102" s="150"/>
      <c r="D102" s="167"/>
      <c r="E102" s="150"/>
      <c r="F102" s="74" t="s">
        <v>287</v>
      </c>
      <c r="G102" s="6">
        <v>1500000</v>
      </c>
      <c r="H102" s="97"/>
    </row>
    <row r="103" spans="2:8" ht="20.100000000000001" customHeight="1" x14ac:dyDescent="0.2">
      <c r="B103" s="150"/>
      <c r="C103" s="150"/>
      <c r="D103" s="167"/>
      <c r="E103" s="150"/>
      <c r="F103" s="74" t="s">
        <v>288</v>
      </c>
      <c r="G103" s="6">
        <v>2200000</v>
      </c>
      <c r="H103" s="97"/>
    </row>
    <row r="104" spans="2:8" ht="20.100000000000001" customHeight="1" x14ac:dyDescent="0.2">
      <c r="B104" s="150"/>
      <c r="C104" s="150"/>
      <c r="D104" s="167"/>
      <c r="E104" s="150"/>
      <c r="F104" s="74" t="s">
        <v>252</v>
      </c>
      <c r="G104" s="6">
        <v>300000</v>
      </c>
      <c r="H104" s="97"/>
    </row>
    <row r="105" spans="2:8" ht="20.100000000000001" customHeight="1" x14ac:dyDescent="0.2">
      <c r="B105" s="150"/>
      <c r="C105" s="150"/>
      <c r="D105" s="168" t="s">
        <v>342</v>
      </c>
      <c r="E105" s="150"/>
      <c r="F105" s="74" t="s">
        <v>340</v>
      </c>
      <c r="G105" s="6">
        <v>500000</v>
      </c>
      <c r="H105" s="97"/>
    </row>
    <row r="106" spans="2:8" ht="20.100000000000001" customHeight="1" x14ac:dyDescent="0.2">
      <c r="B106" s="150"/>
      <c r="C106" s="150"/>
      <c r="D106" s="169"/>
      <c r="E106" s="150"/>
      <c r="F106" s="74" t="s">
        <v>287</v>
      </c>
      <c r="G106" s="6">
        <v>500000</v>
      </c>
      <c r="H106" s="97"/>
    </row>
    <row r="107" spans="2:8" ht="20.100000000000001" customHeight="1" x14ac:dyDescent="0.2">
      <c r="B107" s="150"/>
      <c r="C107" s="150"/>
      <c r="D107" s="170"/>
      <c r="E107" s="150"/>
      <c r="F107" s="5" t="s">
        <v>288</v>
      </c>
      <c r="G107" s="6">
        <v>3000000</v>
      </c>
      <c r="H107" s="97"/>
    </row>
    <row r="108" spans="2:8" ht="20.100000000000001" customHeight="1" x14ac:dyDescent="0.2">
      <c r="B108" s="150"/>
      <c r="C108" s="150"/>
      <c r="D108" s="167" t="s">
        <v>343</v>
      </c>
      <c r="E108" s="149" t="s">
        <v>352</v>
      </c>
      <c r="F108" s="5" t="s">
        <v>344</v>
      </c>
      <c r="G108" s="6">
        <v>7903205</v>
      </c>
      <c r="H108" s="97"/>
    </row>
    <row r="109" spans="2:8" ht="20.100000000000001" customHeight="1" x14ac:dyDescent="0.2">
      <c r="B109" s="150"/>
      <c r="C109" s="150"/>
      <c r="D109" s="167"/>
      <c r="E109" s="150"/>
      <c r="F109" s="5" t="s">
        <v>345</v>
      </c>
      <c r="G109" s="6">
        <v>4149352</v>
      </c>
      <c r="H109" s="97"/>
    </row>
    <row r="110" spans="2:8" ht="20.100000000000001" customHeight="1" x14ac:dyDescent="0.2">
      <c r="B110" s="150"/>
      <c r="C110" s="150"/>
      <c r="D110" s="167"/>
      <c r="E110" s="150"/>
      <c r="F110" s="5" t="s">
        <v>44</v>
      </c>
      <c r="G110" s="6">
        <v>100000</v>
      </c>
      <c r="H110" s="97"/>
    </row>
    <row r="111" spans="2:8" ht="20.100000000000001" customHeight="1" x14ac:dyDescent="0.2">
      <c r="B111" s="150"/>
      <c r="C111" s="150"/>
      <c r="D111" s="167"/>
      <c r="E111" s="150"/>
      <c r="F111" s="5" t="s">
        <v>346</v>
      </c>
      <c r="G111" s="6">
        <v>1400000</v>
      </c>
      <c r="H111" s="97"/>
    </row>
    <row r="112" spans="2:8" ht="20.100000000000001" customHeight="1" x14ac:dyDescent="0.2">
      <c r="B112" s="150"/>
      <c r="C112" s="150"/>
      <c r="D112" s="167"/>
      <c r="E112" s="150"/>
      <c r="F112" s="5" t="s">
        <v>221</v>
      </c>
      <c r="G112" s="6">
        <v>3807313</v>
      </c>
      <c r="H112" s="97"/>
    </row>
    <row r="113" spans="2:8" ht="20.100000000000001" customHeight="1" x14ac:dyDescent="0.2">
      <c r="B113" s="150"/>
      <c r="C113" s="150"/>
      <c r="D113" s="167"/>
      <c r="E113" s="150"/>
      <c r="F113" s="5" t="s">
        <v>347</v>
      </c>
      <c r="G113" s="6">
        <v>500000</v>
      </c>
      <c r="H113" s="97"/>
    </row>
    <row r="114" spans="2:8" ht="20.100000000000001" customHeight="1" x14ac:dyDescent="0.2">
      <c r="B114" s="150"/>
      <c r="C114" s="150"/>
      <c r="D114" s="167" t="s">
        <v>348</v>
      </c>
      <c r="E114" s="150"/>
      <c r="F114" s="5" t="s">
        <v>344</v>
      </c>
      <c r="G114" s="6">
        <v>3323640</v>
      </c>
      <c r="H114" s="97"/>
    </row>
    <row r="115" spans="2:8" ht="20.100000000000001" customHeight="1" x14ac:dyDescent="0.2">
      <c r="B115" s="150"/>
      <c r="C115" s="150"/>
      <c r="D115" s="167"/>
      <c r="E115" s="150"/>
      <c r="F115" s="5" t="s">
        <v>345</v>
      </c>
      <c r="G115" s="6">
        <v>4206892</v>
      </c>
      <c r="H115" s="97"/>
    </row>
    <row r="116" spans="2:8" ht="20.100000000000001" customHeight="1" x14ac:dyDescent="0.2">
      <c r="B116" s="150"/>
      <c r="C116" s="150"/>
      <c r="D116" s="167"/>
      <c r="E116" s="150"/>
      <c r="F116" s="5" t="s">
        <v>44</v>
      </c>
      <c r="G116" s="6">
        <v>86000</v>
      </c>
      <c r="H116" s="97"/>
    </row>
    <row r="117" spans="2:8" ht="20.100000000000001" customHeight="1" x14ac:dyDescent="0.2">
      <c r="B117" s="150"/>
      <c r="C117" s="150"/>
      <c r="D117" s="167"/>
      <c r="E117" s="150"/>
      <c r="F117" s="5" t="s">
        <v>346</v>
      </c>
      <c r="G117" s="6">
        <v>516000</v>
      </c>
      <c r="H117" s="97"/>
    </row>
    <row r="118" spans="2:8" ht="20.100000000000001" customHeight="1" x14ac:dyDescent="0.2">
      <c r="B118" s="150"/>
      <c r="C118" s="150"/>
      <c r="D118" s="167"/>
      <c r="E118" s="150"/>
      <c r="F118" s="5" t="s">
        <v>221</v>
      </c>
      <c r="G118" s="6">
        <v>1720000</v>
      </c>
      <c r="H118" s="97"/>
    </row>
    <row r="119" spans="2:8" ht="20.100000000000001" customHeight="1" x14ac:dyDescent="0.2">
      <c r="B119" s="150"/>
      <c r="C119" s="150"/>
      <c r="D119" s="167"/>
      <c r="E119" s="150"/>
      <c r="F119" s="5" t="s">
        <v>347</v>
      </c>
      <c r="G119" s="6">
        <v>258000</v>
      </c>
      <c r="H119" s="97"/>
    </row>
    <row r="120" spans="2:8" ht="20.100000000000001" customHeight="1" x14ac:dyDescent="0.2">
      <c r="B120" s="150"/>
      <c r="C120" s="150"/>
      <c r="D120" s="75" t="s">
        <v>349</v>
      </c>
      <c r="E120" s="150"/>
      <c r="F120" s="5" t="s">
        <v>221</v>
      </c>
      <c r="G120" s="6">
        <v>18193618</v>
      </c>
      <c r="H120" s="97"/>
    </row>
    <row r="121" spans="2:8" ht="20.100000000000001" customHeight="1" x14ac:dyDescent="0.2">
      <c r="B121" s="150"/>
      <c r="C121" s="150"/>
      <c r="D121" s="75" t="s">
        <v>350</v>
      </c>
      <c r="E121" s="150"/>
      <c r="F121" s="5" t="s">
        <v>221</v>
      </c>
      <c r="G121" s="6">
        <v>3595468</v>
      </c>
      <c r="H121" s="97"/>
    </row>
    <row r="122" spans="2:8" ht="20.100000000000001" customHeight="1" x14ac:dyDescent="0.2">
      <c r="B122" s="150"/>
      <c r="C122" s="150"/>
      <c r="D122" s="149" t="s">
        <v>390</v>
      </c>
      <c r="E122" s="148" t="s">
        <v>111</v>
      </c>
      <c r="F122" s="5" t="s">
        <v>294</v>
      </c>
      <c r="G122" s="6">
        <v>1046141</v>
      </c>
      <c r="H122" s="97"/>
    </row>
    <row r="123" spans="2:8" ht="20.100000000000001" customHeight="1" x14ac:dyDescent="0.2">
      <c r="B123" s="150"/>
      <c r="C123" s="150"/>
      <c r="D123" s="150"/>
      <c r="E123" s="148"/>
      <c r="F123" s="5" t="s">
        <v>295</v>
      </c>
      <c r="G123" s="6">
        <v>928689</v>
      </c>
      <c r="H123" s="97"/>
    </row>
    <row r="124" spans="2:8" ht="20.100000000000001" customHeight="1" x14ac:dyDescent="0.2">
      <c r="B124" s="150"/>
      <c r="C124" s="150"/>
      <c r="D124" s="150"/>
      <c r="E124" s="148"/>
      <c r="F124" s="5" t="s">
        <v>296</v>
      </c>
      <c r="G124" s="6">
        <v>2725442</v>
      </c>
      <c r="H124" s="97"/>
    </row>
    <row r="125" spans="2:8" ht="20.100000000000001" customHeight="1" x14ac:dyDescent="0.2">
      <c r="B125" s="150"/>
      <c r="C125" s="150"/>
      <c r="D125" s="150"/>
      <c r="E125" s="148"/>
      <c r="F125" s="5" t="s">
        <v>297</v>
      </c>
      <c r="G125" s="6">
        <v>2830526</v>
      </c>
      <c r="H125" s="97"/>
    </row>
    <row r="126" spans="2:8" ht="20.100000000000001" customHeight="1" x14ac:dyDescent="0.2">
      <c r="B126" s="150"/>
      <c r="C126" s="150"/>
      <c r="D126" s="150"/>
      <c r="E126" s="148"/>
      <c r="F126" s="5" t="s">
        <v>298</v>
      </c>
      <c r="G126" s="6">
        <v>57540</v>
      </c>
      <c r="H126" s="97"/>
    </row>
    <row r="127" spans="2:8" ht="20.100000000000001" customHeight="1" x14ac:dyDescent="0.2">
      <c r="B127" s="150"/>
      <c r="C127" s="150"/>
      <c r="D127" s="151"/>
      <c r="E127" s="148"/>
      <c r="F127" s="5" t="s">
        <v>299</v>
      </c>
      <c r="G127" s="6">
        <v>219987</v>
      </c>
      <c r="H127" s="97"/>
    </row>
    <row r="128" spans="2:8" ht="20.100000000000001" customHeight="1" x14ac:dyDescent="0.2">
      <c r="B128" s="150"/>
      <c r="C128" s="150"/>
      <c r="D128" s="149" t="s">
        <v>391</v>
      </c>
      <c r="E128" s="148" t="s">
        <v>203</v>
      </c>
      <c r="F128" s="5" t="s">
        <v>211</v>
      </c>
      <c r="G128" s="6">
        <v>804502</v>
      </c>
      <c r="H128" s="97"/>
    </row>
    <row r="129" spans="2:8" ht="20.100000000000001" customHeight="1" x14ac:dyDescent="0.2">
      <c r="B129" s="150"/>
      <c r="C129" s="150"/>
      <c r="D129" s="150"/>
      <c r="E129" s="148"/>
      <c r="F129" s="5" t="s">
        <v>212</v>
      </c>
      <c r="G129" s="6">
        <v>5052229</v>
      </c>
      <c r="H129" s="97"/>
    </row>
    <row r="130" spans="2:8" ht="20.100000000000001" customHeight="1" x14ac:dyDescent="0.2">
      <c r="B130" s="150"/>
      <c r="C130" s="150"/>
      <c r="D130" s="150"/>
      <c r="E130" s="148"/>
      <c r="F130" s="5" t="s">
        <v>213</v>
      </c>
      <c r="G130" s="6">
        <v>191763</v>
      </c>
      <c r="H130" s="97"/>
    </row>
    <row r="131" spans="2:8" ht="20.100000000000001" customHeight="1" x14ac:dyDescent="0.2">
      <c r="B131" s="150"/>
      <c r="C131" s="150"/>
      <c r="D131" s="150"/>
      <c r="E131" s="148"/>
      <c r="F131" s="5" t="s">
        <v>214</v>
      </c>
      <c r="G131" s="6">
        <v>127842</v>
      </c>
      <c r="H131" s="97"/>
    </row>
    <row r="132" spans="2:8" ht="20.100000000000001" customHeight="1" x14ac:dyDescent="0.2">
      <c r="B132" s="150"/>
      <c r="C132" s="150"/>
      <c r="D132" s="150"/>
      <c r="E132" s="148"/>
      <c r="F132" s="5" t="s">
        <v>215</v>
      </c>
      <c r="G132" s="6">
        <v>176052</v>
      </c>
      <c r="H132" s="97"/>
    </row>
    <row r="133" spans="2:8" ht="20.100000000000001" customHeight="1" x14ac:dyDescent="0.2">
      <c r="B133" s="150"/>
      <c r="C133" s="150"/>
      <c r="D133" s="149" t="s">
        <v>392</v>
      </c>
      <c r="E133" s="148" t="s">
        <v>210</v>
      </c>
      <c r="F133" s="5" t="s">
        <v>209</v>
      </c>
      <c r="G133" s="6">
        <v>1312923</v>
      </c>
      <c r="H133" s="97"/>
    </row>
    <row r="134" spans="2:8" ht="20.100000000000001" customHeight="1" x14ac:dyDescent="0.2">
      <c r="B134" s="150"/>
      <c r="C134" s="150"/>
      <c r="D134" s="150"/>
      <c r="E134" s="148"/>
      <c r="F134" s="5" t="s">
        <v>208</v>
      </c>
      <c r="G134" s="6">
        <v>1261431</v>
      </c>
      <c r="H134" s="97"/>
    </row>
    <row r="135" spans="2:8" ht="20.100000000000001" customHeight="1" x14ac:dyDescent="0.2">
      <c r="B135" s="150"/>
      <c r="C135" s="150"/>
      <c r="D135" s="150"/>
      <c r="E135" s="148"/>
      <c r="F135" s="5" t="s">
        <v>207</v>
      </c>
      <c r="G135" s="6">
        <v>1246261</v>
      </c>
      <c r="H135" s="97"/>
    </row>
    <row r="136" spans="2:8" ht="20.100000000000001" customHeight="1" x14ac:dyDescent="0.2">
      <c r="B136" s="150"/>
      <c r="C136" s="150"/>
      <c r="D136" s="72" t="s">
        <v>394</v>
      </c>
      <c r="E136" s="130" t="s">
        <v>352</v>
      </c>
      <c r="F136" s="5" t="s">
        <v>221</v>
      </c>
      <c r="G136" s="6">
        <v>7992865</v>
      </c>
      <c r="H136" s="97"/>
    </row>
    <row r="137" spans="2:8" ht="20.100000000000001" customHeight="1" x14ac:dyDescent="0.2">
      <c r="B137" s="150"/>
      <c r="C137" s="150"/>
      <c r="D137" s="149" t="s">
        <v>395</v>
      </c>
      <c r="E137" s="148" t="s">
        <v>111</v>
      </c>
      <c r="F137" s="5" t="s">
        <v>294</v>
      </c>
      <c r="G137" s="6">
        <v>1664351</v>
      </c>
      <c r="H137" s="97"/>
    </row>
    <row r="138" spans="2:8" ht="20.100000000000001" customHeight="1" x14ac:dyDescent="0.2">
      <c r="B138" s="150"/>
      <c r="C138" s="150"/>
      <c r="D138" s="150"/>
      <c r="E138" s="148"/>
      <c r="F138" s="5" t="s">
        <v>295</v>
      </c>
      <c r="G138" s="6">
        <v>1477494</v>
      </c>
      <c r="H138" s="97"/>
    </row>
    <row r="139" spans="2:8" ht="20.100000000000001" customHeight="1" x14ac:dyDescent="0.2">
      <c r="B139" s="150"/>
      <c r="C139" s="150"/>
      <c r="D139" s="150"/>
      <c r="E139" s="148"/>
      <c r="F139" s="5" t="s">
        <v>296</v>
      </c>
      <c r="G139" s="6">
        <v>4863984</v>
      </c>
      <c r="H139" s="97"/>
    </row>
    <row r="140" spans="2:8" ht="20.100000000000001" customHeight="1" x14ac:dyDescent="0.2">
      <c r="B140" s="150"/>
      <c r="C140" s="150"/>
      <c r="D140" s="150"/>
      <c r="E140" s="148"/>
      <c r="F140" s="5" t="s">
        <v>297</v>
      </c>
      <c r="G140" s="6">
        <v>4503208</v>
      </c>
      <c r="H140" s="97"/>
    </row>
    <row r="141" spans="2:8" ht="20.100000000000001" customHeight="1" x14ac:dyDescent="0.2">
      <c r="B141" s="150"/>
      <c r="C141" s="150"/>
      <c r="D141" s="150"/>
      <c r="E141" s="148"/>
      <c r="F141" s="5" t="s">
        <v>298</v>
      </c>
      <c r="G141" s="6">
        <v>91543</v>
      </c>
      <c r="H141" s="97"/>
    </row>
    <row r="142" spans="2:8" ht="20.100000000000001" customHeight="1" x14ac:dyDescent="0.2">
      <c r="B142" s="150"/>
      <c r="C142" s="150"/>
      <c r="D142" s="151"/>
      <c r="E142" s="148"/>
      <c r="F142" s="5" t="s">
        <v>299</v>
      </c>
      <c r="G142" s="6">
        <v>349987</v>
      </c>
      <c r="H142" s="97"/>
    </row>
    <row r="143" spans="2:8" ht="20.100000000000001" customHeight="1" x14ac:dyDescent="0.2">
      <c r="B143" s="150"/>
      <c r="C143" s="150"/>
      <c r="D143" s="149" t="s">
        <v>396</v>
      </c>
      <c r="E143" s="148" t="s">
        <v>203</v>
      </c>
      <c r="F143" s="5" t="s">
        <v>211</v>
      </c>
      <c r="G143" s="6">
        <v>465764</v>
      </c>
      <c r="H143" s="97"/>
    </row>
    <row r="144" spans="2:8" ht="20.100000000000001" customHeight="1" x14ac:dyDescent="0.2">
      <c r="B144" s="150"/>
      <c r="C144" s="150"/>
      <c r="D144" s="150"/>
      <c r="E144" s="148"/>
      <c r="F144" s="5" t="s">
        <v>212</v>
      </c>
      <c r="G144" s="6">
        <v>2800679</v>
      </c>
      <c r="H144" s="97"/>
    </row>
    <row r="145" spans="2:8" ht="20.100000000000001" customHeight="1" x14ac:dyDescent="0.2">
      <c r="B145" s="150"/>
      <c r="C145" s="150"/>
      <c r="D145" s="150"/>
      <c r="E145" s="148"/>
      <c r="F145" s="5" t="s">
        <v>213</v>
      </c>
      <c r="G145" s="6">
        <v>111021</v>
      </c>
      <c r="H145" s="97"/>
    </row>
    <row r="146" spans="2:8" ht="20.100000000000001" customHeight="1" x14ac:dyDescent="0.2">
      <c r="B146" s="150"/>
      <c r="C146" s="150"/>
      <c r="D146" s="150"/>
      <c r="E146" s="148"/>
      <c r="F146" s="5" t="s">
        <v>214</v>
      </c>
      <c r="G146" s="6">
        <v>74014</v>
      </c>
      <c r="H146" s="97"/>
    </row>
    <row r="147" spans="2:8" ht="20.100000000000001" customHeight="1" x14ac:dyDescent="0.2">
      <c r="B147" s="150"/>
      <c r="C147" s="150"/>
      <c r="D147" s="151"/>
      <c r="E147" s="148"/>
      <c r="F147" s="5" t="s">
        <v>215</v>
      </c>
      <c r="G147" s="6">
        <v>101925</v>
      </c>
      <c r="H147" s="97"/>
    </row>
    <row r="148" spans="2:8" ht="20.100000000000001" customHeight="1" x14ac:dyDescent="0.2">
      <c r="B148" s="150"/>
      <c r="C148" s="150"/>
      <c r="D148" s="149" t="s">
        <v>406</v>
      </c>
      <c r="E148" s="148" t="s">
        <v>210</v>
      </c>
      <c r="F148" s="5" t="s">
        <v>209</v>
      </c>
      <c r="G148" s="6">
        <v>1166094</v>
      </c>
      <c r="H148" s="97"/>
    </row>
    <row r="149" spans="2:8" ht="20.100000000000001" customHeight="1" x14ac:dyDescent="0.2">
      <c r="B149" s="150"/>
      <c r="C149" s="150"/>
      <c r="D149" s="150"/>
      <c r="E149" s="148"/>
      <c r="F149" s="5" t="s">
        <v>208</v>
      </c>
      <c r="G149" s="6">
        <v>1061673</v>
      </c>
      <c r="H149" s="97"/>
    </row>
    <row r="150" spans="2:8" ht="20.100000000000001" customHeight="1" x14ac:dyDescent="0.2">
      <c r="B150" s="150"/>
      <c r="C150" s="150"/>
      <c r="D150" s="151"/>
      <c r="E150" s="148"/>
      <c r="F150" s="5" t="s">
        <v>207</v>
      </c>
      <c r="G150" s="6">
        <v>1048905</v>
      </c>
      <c r="H150" s="97"/>
    </row>
    <row r="151" spans="2:8" ht="20.100000000000001" customHeight="1" x14ac:dyDescent="0.2">
      <c r="B151" s="150"/>
      <c r="C151" s="150"/>
      <c r="D151" s="149" t="s">
        <v>407</v>
      </c>
      <c r="E151" s="148" t="s">
        <v>352</v>
      </c>
      <c r="F151" s="5" t="s">
        <v>344</v>
      </c>
      <c r="G151" s="6">
        <v>541057</v>
      </c>
      <c r="H151" s="97"/>
    </row>
    <row r="152" spans="2:8" ht="20.100000000000001" customHeight="1" x14ac:dyDescent="0.2">
      <c r="B152" s="150"/>
      <c r="C152" s="150"/>
      <c r="D152" s="150"/>
      <c r="E152" s="148"/>
      <c r="F152" s="5" t="s">
        <v>345</v>
      </c>
      <c r="G152" s="6">
        <v>657805</v>
      </c>
      <c r="H152" s="97"/>
    </row>
    <row r="153" spans="2:8" ht="20.100000000000001" customHeight="1" x14ac:dyDescent="0.2">
      <c r="B153" s="150"/>
      <c r="C153" s="150"/>
      <c r="D153" s="150"/>
      <c r="E153" s="148"/>
      <c r="F153" s="5" t="s">
        <v>44</v>
      </c>
      <c r="G153" s="6">
        <v>14000</v>
      </c>
      <c r="H153" s="97"/>
    </row>
    <row r="154" spans="2:8" ht="20.100000000000001" customHeight="1" x14ac:dyDescent="0.2">
      <c r="B154" s="150"/>
      <c r="C154" s="150"/>
      <c r="D154" s="150"/>
      <c r="E154" s="148"/>
      <c r="F154" s="5" t="s">
        <v>346</v>
      </c>
      <c r="G154" s="6">
        <v>84000</v>
      </c>
      <c r="H154" s="97"/>
    </row>
    <row r="155" spans="2:8" ht="20.100000000000001" customHeight="1" x14ac:dyDescent="0.2">
      <c r="B155" s="150"/>
      <c r="C155" s="150"/>
      <c r="D155" s="150"/>
      <c r="E155" s="148"/>
      <c r="F155" s="5" t="s">
        <v>221</v>
      </c>
      <c r="G155" s="6">
        <v>280000</v>
      </c>
      <c r="H155" s="97"/>
    </row>
    <row r="156" spans="2:8" ht="20.100000000000001" customHeight="1" x14ac:dyDescent="0.2">
      <c r="B156" s="150"/>
      <c r="C156" s="150"/>
      <c r="D156" s="151"/>
      <c r="E156" s="148"/>
      <c r="F156" s="5" t="s">
        <v>347</v>
      </c>
      <c r="G156" s="6">
        <v>42000</v>
      </c>
      <c r="H156" s="97"/>
    </row>
    <row r="157" spans="2:8" ht="20.100000000000001" customHeight="1" x14ac:dyDescent="0.2">
      <c r="B157" s="150"/>
      <c r="C157" s="150"/>
      <c r="D157" s="149" t="s">
        <v>408</v>
      </c>
      <c r="E157" s="148" t="s">
        <v>111</v>
      </c>
      <c r="F157" s="5" t="s">
        <v>294</v>
      </c>
      <c r="G157" s="6">
        <v>610249</v>
      </c>
      <c r="H157" s="97"/>
    </row>
    <row r="158" spans="2:8" ht="20.100000000000001" customHeight="1" x14ac:dyDescent="0.2">
      <c r="B158" s="150"/>
      <c r="C158" s="150"/>
      <c r="D158" s="150"/>
      <c r="E158" s="148"/>
      <c r="F158" s="5" t="s">
        <v>295</v>
      </c>
      <c r="G158" s="6">
        <v>541735</v>
      </c>
      <c r="H158" s="97"/>
    </row>
    <row r="159" spans="2:8" ht="20.100000000000001" customHeight="1" x14ac:dyDescent="0.2">
      <c r="B159" s="150"/>
      <c r="C159" s="150"/>
      <c r="D159" s="150"/>
      <c r="E159" s="148"/>
      <c r="F159" s="5" t="s">
        <v>296</v>
      </c>
      <c r="G159" s="6">
        <v>1503323</v>
      </c>
      <c r="H159" s="97"/>
    </row>
    <row r="160" spans="2:8" ht="20.100000000000001" customHeight="1" x14ac:dyDescent="0.2">
      <c r="B160" s="150"/>
      <c r="C160" s="150"/>
      <c r="D160" s="150"/>
      <c r="E160" s="148"/>
      <c r="F160" s="5" t="s">
        <v>297</v>
      </c>
      <c r="G160" s="6">
        <v>1651140</v>
      </c>
      <c r="H160" s="97"/>
    </row>
    <row r="161" spans="2:8" ht="20.100000000000001" customHeight="1" x14ac:dyDescent="0.2">
      <c r="B161" s="150"/>
      <c r="C161" s="150"/>
      <c r="D161" s="150"/>
      <c r="E161" s="148"/>
      <c r="F161" s="5" t="s">
        <v>298</v>
      </c>
      <c r="G161" s="6">
        <v>33565</v>
      </c>
      <c r="H161" s="97"/>
    </row>
    <row r="162" spans="2:8" ht="20.100000000000001" customHeight="1" x14ac:dyDescent="0.2">
      <c r="B162" s="150"/>
      <c r="C162" s="150"/>
      <c r="D162" s="151"/>
      <c r="E162" s="148"/>
      <c r="F162" s="5" t="s">
        <v>299</v>
      </c>
      <c r="G162" s="6">
        <v>128326</v>
      </c>
      <c r="H162" s="97"/>
    </row>
    <row r="163" spans="2:8" ht="20.100000000000001" customHeight="1" x14ac:dyDescent="0.2">
      <c r="B163" s="150"/>
      <c r="C163" s="150"/>
      <c r="D163" s="149" t="s">
        <v>410</v>
      </c>
      <c r="E163" s="148" t="s">
        <v>203</v>
      </c>
      <c r="F163" s="5" t="s">
        <v>211</v>
      </c>
      <c r="G163" s="6">
        <v>1016214</v>
      </c>
      <c r="H163" s="97"/>
    </row>
    <row r="164" spans="2:8" ht="20.100000000000001" customHeight="1" x14ac:dyDescent="0.2">
      <c r="B164" s="150"/>
      <c r="C164" s="150"/>
      <c r="D164" s="150"/>
      <c r="E164" s="148"/>
      <c r="F164" s="5" t="s">
        <v>212</v>
      </c>
      <c r="G164" s="6">
        <v>6536460</v>
      </c>
      <c r="H164" s="97"/>
    </row>
    <row r="165" spans="2:8" ht="20.100000000000001" customHeight="1" x14ac:dyDescent="0.2">
      <c r="B165" s="150"/>
      <c r="C165" s="150"/>
      <c r="D165" s="150"/>
      <c r="E165" s="148"/>
      <c r="F165" s="5" t="s">
        <v>213</v>
      </c>
      <c r="G165" s="6">
        <v>242226</v>
      </c>
      <c r="H165" s="97"/>
    </row>
    <row r="166" spans="2:8" ht="20.100000000000001" customHeight="1" x14ac:dyDescent="0.2">
      <c r="B166" s="150"/>
      <c r="C166" s="150"/>
      <c r="D166" s="150"/>
      <c r="E166" s="148"/>
      <c r="F166" s="5" t="s">
        <v>214</v>
      </c>
      <c r="G166" s="6">
        <v>161484</v>
      </c>
      <c r="H166" s="97"/>
    </row>
    <row r="167" spans="2:8" ht="20.100000000000001" customHeight="1" x14ac:dyDescent="0.2">
      <c r="B167" s="150"/>
      <c r="C167" s="150"/>
      <c r="D167" s="151"/>
      <c r="E167" s="148"/>
      <c r="F167" s="5" t="s">
        <v>215</v>
      </c>
      <c r="G167" s="6">
        <v>222382</v>
      </c>
      <c r="H167" s="97"/>
    </row>
    <row r="168" spans="2:8" ht="20.100000000000001" customHeight="1" x14ac:dyDescent="0.2">
      <c r="B168" s="150"/>
      <c r="C168" s="150"/>
      <c r="D168" s="149" t="s">
        <v>412</v>
      </c>
      <c r="E168" s="148" t="s">
        <v>210</v>
      </c>
      <c r="F168" s="5" t="s">
        <v>209</v>
      </c>
      <c r="G168" s="6">
        <v>1337383</v>
      </c>
      <c r="H168" s="97"/>
    </row>
    <row r="169" spans="2:8" ht="20.100000000000001" customHeight="1" x14ac:dyDescent="0.2">
      <c r="B169" s="150"/>
      <c r="C169" s="150"/>
      <c r="D169" s="150"/>
      <c r="E169" s="148"/>
      <c r="F169" s="5" t="s">
        <v>208</v>
      </c>
      <c r="G169" s="6">
        <v>1327090</v>
      </c>
      <c r="H169" s="97"/>
    </row>
    <row r="170" spans="2:8" ht="20.100000000000001" customHeight="1" x14ac:dyDescent="0.2">
      <c r="B170" s="150"/>
      <c r="C170" s="150"/>
      <c r="D170" s="151"/>
      <c r="E170" s="148"/>
      <c r="F170" s="5" t="s">
        <v>207</v>
      </c>
      <c r="G170" s="6">
        <v>1311132</v>
      </c>
      <c r="H170" s="97"/>
    </row>
    <row r="171" spans="2:8" ht="20.100000000000001" customHeight="1" x14ac:dyDescent="0.2">
      <c r="B171" s="151"/>
      <c r="C171" s="150"/>
      <c r="D171" s="71" t="s">
        <v>413</v>
      </c>
      <c r="E171" s="81" t="s">
        <v>352</v>
      </c>
      <c r="F171" s="5" t="s">
        <v>221</v>
      </c>
      <c r="G171" s="6">
        <v>192687</v>
      </c>
      <c r="H171" s="97"/>
    </row>
    <row r="172" spans="2:8" ht="20.100000000000001" customHeight="1" x14ac:dyDescent="0.2">
      <c r="B172" s="149" t="s">
        <v>96</v>
      </c>
      <c r="C172" s="150"/>
      <c r="D172" s="152" t="s">
        <v>100</v>
      </c>
      <c r="E172" s="149" t="s">
        <v>101</v>
      </c>
      <c r="F172" s="5" t="s">
        <v>44</v>
      </c>
      <c r="G172" s="6">
        <v>40751798</v>
      </c>
      <c r="H172" s="97"/>
    </row>
    <row r="173" spans="2:8" ht="20.100000000000001" customHeight="1" x14ac:dyDescent="0.2">
      <c r="B173" s="150"/>
      <c r="C173" s="150"/>
      <c r="D173" s="150"/>
      <c r="E173" s="150"/>
      <c r="F173" s="5" t="s">
        <v>313</v>
      </c>
      <c r="G173" s="6">
        <v>20309011</v>
      </c>
      <c r="H173" s="97"/>
    </row>
    <row r="174" spans="2:8" ht="20.100000000000001" customHeight="1" x14ac:dyDescent="0.2">
      <c r="B174" s="150"/>
      <c r="C174" s="150"/>
      <c r="D174" s="150"/>
      <c r="E174" s="150"/>
      <c r="F174" s="5" t="s">
        <v>314</v>
      </c>
      <c r="G174" s="6">
        <v>17658500</v>
      </c>
      <c r="H174" s="97"/>
    </row>
    <row r="175" spans="2:8" ht="20.100000000000001" customHeight="1" x14ac:dyDescent="0.2">
      <c r="B175" s="150"/>
      <c r="C175" s="150"/>
      <c r="D175" s="150"/>
      <c r="E175" s="150"/>
      <c r="F175" s="5" t="s">
        <v>52</v>
      </c>
      <c r="G175" s="6">
        <v>1929037</v>
      </c>
      <c r="H175" s="97"/>
    </row>
    <row r="176" spans="2:8" ht="20.100000000000001" customHeight="1" x14ac:dyDescent="0.2">
      <c r="B176" s="150"/>
      <c r="C176" s="150"/>
      <c r="D176" s="150"/>
      <c r="E176" s="150"/>
      <c r="F176" s="5" t="s">
        <v>315</v>
      </c>
      <c r="G176" s="6">
        <v>770231</v>
      </c>
      <c r="H176" s="97"/>
    </row>
    <row r="177" spans="2:8" ht="20.100000000000001" customHeight="1" x14ac:dyDescent="0.2">
      <c r="B177" s="150"/>
      <c r="C177" s="150"/>
      <c r="D177" s="150"/>
      <c r="E177" s="150"/>
      <c r="F177" s="5" t="s">
        <v>316</v>
      </c>
      <c r="G177" s="6">
        <v>660943</v>
      </c>
      <c r="H177" s="97"/>
    </row>
    <row r="178" spans="2:8" ht="20.100000000000001" customHeight="1" x14ac:dyDescent="0.2">
      <c r="B178" s="150"/>
      <c r="C178" s="150"/>
      <c r="D178" s="150"/>
      <c r="E178" s="150"/>
      <c r="F178" s="5" t="s">
        <v>56</v>
      </c>
      <c r="G178" s="6">
        <v>1214299</v>
      </c>
      <c r="H178" s="97"/>
    </row>
    <row r="179" spans="2:8" ht="20.100000000000001" customHeight="1" x14ac:dyDescent="0.2">
      <c r="B179" s="150"/>
      <c r="C179" s="150"/>
      <c r="D179" s="151"/>
      <c r="E179" s="150"/>
      <c r="F179" s="5">
        <v>172</v>
      </c>
      <c r="G179" s="6">
        <v>303575</v>
      </c>
      <c r="H179" s="97"/>
    </row>
    <row r="180" spans="2:8" ht="20.100000000000001" customHeight="1" x14ac:dyDescent="0.2">
      <c r="B180" s="150"/>
      <c r="C180" s="150"/>
      <c r="D180" s="152" t="s">
        <v>317</v>
      </c>
      <c r="E180" s="150"/>
      <c r="F180" s="5" t="s">
        <v>44</v>
      </c>
      <c r="G180" s="6">
        <v>21839989</v>
      </c>
      <c r="H180" s="97"/>
    </row>
    <row r="181" spans="2:8" ht="20.100000000000001" customHeight="1" x14ac:dyDescent="0.2">
      <c r="B181" s="150"/>
      <c r="C181" s="150"/>
      <c r="D181" s="150"/>
      <c r="E181" s="150"/>
      <c r="F181" s="5" t="s">
        <v>313</v>
      </c>
      <c r="G181" s="6">
        <v>12088873</v>
      </c>
      <c r="H181" s="97"/>
    </row>
    <row r="182" spans="2:8" ht="20.100000000000001" customHeight="1" x14ac:dyDescent="0.2">
      <c r="B182" s="150"/>
      <c r="C182" s="150"/>
      <c r="D182" s="150"/>
      <c r="E182" s="150"/>
      <c r="F182" s="5" t="s">
        <v>314</v>
      </c>
      <c r="G182" s="6">
        <v>10854809</v>
      </c>
      <c r="H182" s="97"/>
    </row>
    <row r="183" spans="2:8" ht="20.100000000000001" customHeight="1" x14ac:dyDescent="0.2">
      <c r="B183" s="150"/>
      <c r="C183" s="150"/>
      <c r="D183" s="150"/>
      <c r="E183" s="150"/>
      <c r="F183" s="5" t="s">
        <v>52</v>
      </c>
      <c r="G183" s="6">
        <v>898149</v>
      </c>
      <c r="H183" s="97"/>
    </row>
    <row r="184" spans="2:8" ht="20.100000000000001" customHeight="1" x14ac:dyDescent="0.2">
      <c r="B184" s="150"/>
      <c r="C184" s="150"/>
      <c r="D184" s="150"/>
      <c r="E184" s="150"/>
      <c r="F184" s="5" t="s">
        <v>315</v>
      </c>
      <c r="G184" s="6">
        <v>358615</v>
      </c>
      <c r="H184" s="97"/>
    </row>
    <row r="185" spans="2:8" ht="20.100000000000001" customHeight="1" x14ac:dyDescent="0.2">
      <c r="B185" s="150"/>
      <c r="C185" s="150"/>
      <c r="D185" s="150"/>
      <c r="E185" s="150"/>
      <c r="F185" s="5" t="s">
        <v>316</v>
      </c>
      <c r="G185" s="6">
        <v>307732</v>
      </c>
      <c r="H185" s="97"/>
    </row>
    <row r="186" spans="2:8" ht="20.100000000000001" customHeight="1" x14ac:dyDescent="0.2">
      <c r="B186" s="150"/>
      <c r="C186" s="150"/>
      <c r="D186" s="150"/>
      <c r="E186" s="150"/>
      <c r="F186" s="5" t="s">
        <v>56</v>
      </c>
      <c r="G186" s="6">
        <v>565372</v>
      </c>
      <c r="H186" s="97"/>
    </row>
    <row r="187" spans="2:8" ht="20.100000000000001" customHeight="1" x14ac:dyDescent="0.2">
      <c r="B187" s="150"/>
      <c r="C187" s="150"/>
      <c r="D187" s="151"/>
      <c r="E187" s="150"/>
      <c r="F187" s="5">
        <v>172</v>
      </c>
      <c r="G187" s="6">
        <v>141343</v>
      </c>
      <c r="H187" s="97"/>
    </row>
    <row r="188" spans="2:8" ht="20.100000000000001" customHeight="1" x14ac:dyDescent="0.2">
      <c r="B188" s="150"/>
      <c r="C188" s="150"/>
      <c r="D188" s="152" t="s">
        <v>414</v>
      </c>
      <c r="E188" s="150"/>
      <c r="F188" s="5" t="s">
        <v>44</v>
      </c>
      <c r="G188" s="6">
        <v>3322350</v>
      </c>
      <c r="H188" s="97"/>
    </row>
    <row r="189" spans="2:8" ht="20.100000000000001" customHeight="1" x14ac:dyDescent="0.2">
      <c r="B189" s="150"/>
      <c r="C189" s="150"/>
      <c r="D189" s="150"/>
      <c r="E189" s="150"/>
      <c r="F189" s="5" t="s">
        <v>313</v>
      </c>
      <c r="G189" s="6">
        <v>2016489</v>
      </c>
      <c r="H189" s="97"/>
    </row>
    <row r="190" spans="2:8" ht="20.100000000000001" customHeight="1" x14ac:dyDescent="0.2">
      <c r="B190" s="150"/>
      <c r="C190" s="150"/>
      <c r="D190" s="150"/>
      <c r="E190" s="150"/>
      <c r="F190" s="5" t="s">
        <v>314</v>
      </c>
      <c r="G190" s="6">
        <v>1810641</v>
      </c>
      <c r="H190" s="97"/>
    </row>
    <row r="191" spans="2:8" ht="20.100000000000001" customHeight="1" x14ac:dyDescent="0.2">
      <c r="B191" s="150"/>
      <c r="C191" s="150"/>
      <c r="D191" s="150"/>
      <c r="E191" s="150"/>
      <c r="F191" s="5" t="s">
        <v>52</v>
      </c>
      <c r="G191" s="6">
        <v>149816</v>
      </c>
      <c r="H191" s="97"/>
    </row>
    <row r="192" spans="2:8" ht="20.100000000000001" customHeight="1" x14ac:dyDescent="0.2">
      <c r="B192" s="150"/>
      <c r="C192" s="150"/>
      <c r="D192" s="150"/>
      <c r="E192" s="150"/>
      <c r="F192" s="5" t="s">
        <v>315</v>
      </c>
      <c r="G192" s="6">
        <v>59818</v>
      </c>
      <c r="H192" s="97"/>
    </row>
    <row r="193" spans="2:8" ht="20.100000000000001" customHeight="1" x14ac:dyDescent="0.2">
      <c r="B193" s="150"/>
      <c r="C193" s="150"/>
      <c r="D193" s="150"/>
      <c r="E193" s="150"/>
      <c r="F193" s="5" t="s">
        <v>316</v>
      </c>
      <c r="G193" s="6">
        <v>51332</v>
      </c>
      <c r="H193" s="97"/>
    </row>
    <row r="194" spans="2:8" ht="20.100000000000001" customHeight="1" x14ac:dyDescent="0.2">
      <c r="B194" s="150"/>
      <c r="C194" s="150"/>
      <c r="D194" s="150"/>
      <c r="E194" s="150"/>
      <c r="F194" s="5" t="s">
        <v>56</v>
      </c>
      <c r="G194" s="6">
        <v>94307</v>
      </c>
      <c r="H194" s="97"/>
    </row>
    <row r="195" spans="2:8" ht="20.100000000000001" customHeight="1" x14ac:dyDescent="0.2">
      <c r="B195" s="150"/>
      <c r="C195" s="150"/>
      <c r="D195" s="151"/>
      <c r="E195" s="150"/>
      <c r="F195" s="5">
        <v>172</v>
      </c>
      <c r="G195" s="6">
        <v>23577</v>
      </c>
      <c r="H195" s="97"/>
    </row>
    <row r="196" spans="2:8" ht="20.100000000000001" customHeight="1" x14ac:dyDescent="0.2">
      <c r="B196" s="150"/>
      <c r="C196" s="150"/>
      <c r="D196" s="152" t="s">
        <v>415</v>
      </c>
      <c r="E196" s="150"/>
      <c r="F196" s="5" t="s">
        <v>44</v>
      </c>
      <c r="G196" s="6">
        <v>1158305</v>
      </c>
      <c r="H196" s="97"/>
    </row>
    <row r="197" spans="2:8" ht="20.100000000000001" customHeight="1" x14ac:dyDescent="0.2">
      <c r="B197" s="150"/>
      <c r="C197" s="150"/>
      <c r="D197" s="150"/>
      <c r="E197" s="150"/>
      <c r="F197" s="5" t="s">
        <v>313</v>
      </c>
      <c r="G197" s="6">
        <v>561295</v>
      </c>
      <c r="H197" s="97"/>
    </row>
    <row r="198" spans="2:8" ht="20.100000000000001" customHeight="1" x14ac:dyDescent="0.2">
      <c r="B198" s="150"/>
      <c r="C198" s="150"/>
      <c r="D198" s="150"/>
      <c r="E198" s="150"/>
      <c r="F198" s="5" t="s">
        <v>314</v>
      </c>
      <c r="G198" s="6">
        <v>503996</v>
      </c>
      <c r="H198" s="97"/>
    </row>
    <row r="199" spans="2:8" ht="20.100000000000001" customHeight="1" x14ac:dyDescent="0.2">
      <c r="B199" s="150"/>
      <c r="C199" s="150"/>
      <c r="D199" s="150"/>
      <c r="E199" s="150"/>
      <c r="F199" s="5" t="s">
        <v>52</v>
      </c>
      <c r="G199" s="6">
        <v>41702</v>
      </c>
      <c r="H199" s="97"/>
    </row>
    <row r="200" spans="2:8" ht="20.100000000000001" customHeight="1" x14ac:dyDescent="0.2">
      <c r="B200" s="150"/>
      <c r="C200" s="150"/>
      <c r="D200" s="150"/>
      <c r="E200" s="150"/>
      <c r="F200" s="5" t="s">
        <v>315</v>
      </c>
      <c r="G200" s="6">
        <v>16651</v>
      </c>
      <c r="H200" s="97"/>
    </row>
    <row r="201" spans="2:8" ht="20.100000000000001" customHeight="1" x14ac:dyDescent="0.2">
      <c r="B201" s="150"/>
      <c r="C201" s="150"/>
      <c r="D201" s="150"/>
      <c r="E201" s="150"/>
      <c r="F201" s="5" t="s">
        <v>316</v>
      </c>
      <c r="G201" s="6">
        <v>14288</v>
      </c>
      <c r="H201" s="97"/>
    </row>
    <row r="202" spans="2:8" ht="20.100000000000001" customHeight="1" x14ac:dyDescent="0.2">
      <c r="B202" s="150"/>
      <c r="C202" s="150"/>
      <c r="D202" s="150"/>
      <c r="E202" s="150"/>
      <c r="F202" s="5" t="s">
        <v>56</v>
      </c>
      <c r="G202" s="6">
        <v>26251</v>
      </c>
      <c r="H202" s="97"/>
    </row>
    <row r="203" spans="2:8" ht="20.100000000000001" customHeight="1" x14ac:dyDescent="0.2">
      <c r="B203" s="150"/>
      <c r="C203" s="150"/>
      <c r="D203" s="151"/>
      <c r="E203" s="150"/>
      <c r="F203" s="5">
        <v>172</v>
      </c>
      <c r="G203" s="6">
        <v>6562</v>
      </c>
      <c r="H203" s="97"/>
    </row>
    <row r="204" spans="2:8" ht="20.100000000000001" customHeight="1" x14ac:dyDescent="0.2">
      <c r="B204" s="150"/>
      <c r="C204" s="150"/>
      <c r="D204" s="152" t="s">
        <v>417</v>
      </c>
      <c r="E204" s="150"/>
      <c r="F204" s="5" t="s">
        <v>44</v>
      </c>
      <c r="G204" s="6">
        <v>3580658</v>
      </c>
      <c r="H204" s="97"/>
    </row>
    <row r="205" spans="2:8" ht="20.100000000000001" customHeight="1" x14ac:dyDescent="0.2">
      <c r="B205" s="150"/>
      <c r="C205" s="150"/>
      <c r="D205" s="150"/>
      <c r="E205" s="150"/>
      <c r="F205" s="5" t="s">
        <v>313</v>
      </c>
      <c r="G205" s="6">
        <v>2133332</v>
      </c>
      <c r="H205" s="97"/>
    </row>
    <row r="206" spans="2:8" ht="20.100000000000001" customHeight="1" x14ac:dyDescent="0.2">
      <c r="B206" s="150"/>
      <c r="C206" s="150"/>
      <c r="D206" s="150"/>
      <c r="E206" s="150"/>
      <c r="F206" s="5" t="s">
        <v>314</v>
      </c>
      <c r="G206" s="6">
        <v>1915554</v>
      </c>
      <c r="H206" s="97"/>
    </row>
    <row r="207" spans="2:8" ht="20.100000000000001" customHeight="1" x14ac:dyDescent="0.2">
      <c r="B207" s="150"/>
      <c r="C207" s="150"/>
      <c r="D207" s="150"/>
      <c r="E207" s="150"/>
      <c r="F207" s="5" t="s">
        <v>52</v>
      </c>
      <c r="G207" s="6">
        <v>158496</v>
      </c>
      <c r="H207" s="97"/>
    </row>
    <row r="208" spans="2:8" ht="20.100000000000001" customHeight="1" x14ac:dyDescent="0.2">
      <c r="B208" s="150"/>
      <c r="C208" s="150"/>
      <c r="D208" s="150"/>
      <c r="E208" s="150"/>
      <c r="F208" s="5" t="s">
        <v>315</v>
      </c>
      <c r="G208" s="6">
        <v>63285</v>
      </c>
      <c r="H208" s="97"/>
    </row>
    <row r="209" spans="2:8" ht="20.100000000000001" customHeight="1" x14ac:dyDescent="0.2">
      <c r="B209" s="150"/>
      <c r="C209" s="150"/>
      <c r="D209" s="150"/>
      <c r="E209" s="150"/>
      <c r="F209" s="5" t="s">
        <v>316</v>
      </c>
      <c r="G209" s="6">
        <v>54305</v>
      </c>
      <c r="H209" s="97"/>
    </row>
    <row r="210" spans="2:8" ht="20.100000000000001" customHeight="1" x14ac:dyDescent="0.2">
      <c r="B210" s="150"/>
      <c r="C210" s="150"/>
      <c r="D210" s="150"/>
      <c r="E210" s="150"/>
      <c r="F210" s="5" t="s">
        <v>56</v>
      </c>
      <c r="G210" s="6">
        <v>99771</v>
      </c>
      <c r="H210" s="97"/>
    </row>
    <row r="211" spans="2:8" ht="20.100000000000001" customHeight="1" x14ac:dyDescent="0.2">
      <c r="B211" s="151"/>
      <c r="C211" s="151"/>
      <c r="D211" s="151"/>
      <c r="E211" s="151"/>
      <c r="F211" s="5">
        <v>172</v>
      </c>
      <c r="G211" s="6">
        <v>24943</v>
      </c>
      <c r="H211" s="97"/>
    </row>
    <row r="212" spans="2:8" ht="20.100000000000001" customHeight="1" x14ac:dyDescent="0.2">
      <c r="B212" s="148" t="s">
        <v>107</v>
      </c>
      <c r="C212" s="148">
        <v>3</v>
      </c>
      <c r="D212" s="148" t="s">
        <v>102</v>
      </c>
      <c r="E212" s="163" t="s">
        <v>376</v>
      </c>
      <c r="F212" s="5" t="s">
        <v>52</v>
      </c>
      <c r="G212" s="6">
        <v>400000</v>
      </c>
      <c r="H212" s="97"/>
    </row>
    <row r="213" spans="2:8" ht="20.100000000000001" customHeight="1" x14ac:dyDescent="0.2">
      <c r="B213" s="148"/>
      <c r="C213" s="148"/>
      <c r="D213" s="148"/>
      <c r="E213" s="163"/>
      <c r="F213" s="5" t="s">
        <v>51</v>
      </c>
      <c r="G213" s="6">
        <v>7617331</v>
      </c>
      <c r="H213" s="97"/>
    </row>
    <row r="214" spans="2:8" ht="20.100000000000001" customHeight="1" x14ac:dyDescent="0.2">
      <c r="B214" s="148"/>
      <c r="C214" s="148"/>
      <c r="D214" s="148"/>
      <c r="E214" s="163"/>
      <c r="F214" s="5" t="s">
        <v>47</v>
      </c>
      <c r="G214" s="6">
        <v>4325085</v>
      </c>
      <c r="H214" s="97"/>
    </row>
    <row r="215" spans="2:8" ht="20.100000000000001" customHeight="1" x14ac:dyDescent="0.2">
      <c r="B215" s="148"/>
      <c r="C215" s="148"/>
      <c r="D215" s="148"/>
      <c r="E215" s="163"/>
      <c r="F215" s="5" t="s">
        <v>48</v>
      </c>
      <c r="G215" s="6">
        <v>118069342</v>
      </c>
      <c r="H215" s="97"/>
    </row>
    <row r="216" spans="2:8" ht="20.100000000000001" customHeight="1" x14ac:dyDescent="0.2">
      <c r="B216" s="148"/>
      <c r="C216" s="148"/>
      <c r="D216" s="148"/>
      <c r="E216" s="163"/>
      <c r="F216" s="5" t="s">
        <v>49</v>
      </c>
      <c r="G216" s="6">
        <v>919127</v>
      </c>
      <c r="H216" s="97"/>
    </row>
    <row r="217" spans="2:8" ht="20.100000000000001" customHeight="1" x14ac:dyDescent="0.2">
      <c r="B217" s="148"/>
      <c r="C217" s="148"/>
      <c r="D217" s="148"/>
      <c r="E217" s="163"/>
      <c r="F217" s="5" t="s">
        <v>50</v>
      </c>
      <c r="G217" s="6">
        <v>1769454</v>
      </c>
      <c r="H217" s="97"/>
    </row>
    <row r="218" spans="2:8" ht="20.100000000000001" customHeight="1" x14ac:dyDescent="0.2">
      <c r="B218" s="148"/>
      <c r="C218" s="148"/>
      <c r="D218" s="148" t="s">
        <v>103</v>
      </c>
      <c r="E218" s="163"/>
      <c r="F218" s="5" t="s">
        <v>52</v>
      </c>
      <c r="G218" s="6">
        <v>100000</v>
      </c>
      <c r="H218" s="97"/>
    </row>
    <row r="219" spans="2:8" ht="20.100000000000001" customHeight="1" x14ac:dyDescent="0.2">
      <c r="B219" s="148"/>
      <c r="C219" s="148"/>
      <c r="D219" s="148"/>
      <c r="E219" s="163"/>
      <c r="F219" s="5" t="s">
        <v>47</v>
      </c>
      <c r="G219" s="6">
        <v>1446932</v>
      </c>
      <c r="H219" s="97"/>
    </row>
    <row r="220" spans="2:8" ht="20.100000000000001" customHeight="1" x14ac:dyDescent="0.2">
      <c r="B220" s="148"/>
      <c r="C220" s="148"/>
      <c r="D220" s="148"/>
      <c r="E220" s="163"/>
      <c r="F220" s="5" t="s">
        <v>48</v>
      </c>
      <c r="G220" s="6">
        <v>25425269</v>
      </c>
      <c r="H220" s="97"/>
    </row>
    <row r="221" spans="2:8" ht="20.100000000000001" customHeight="1" x14ac:dyDescent="0.2">
      <c r="B221" s="148"/>
      <c r="C221" s="148"/>
      <c r="D221" s="148"/>
      <c r="E221" s="163"/>
      <c r="F221" s="5" t="s">
        <v>49</v>
      </c>
      <c r="G221" s="6">
        <v>511782</v>
      </c>
      <c r="H221" s="97"/>
    </row>
    <row r="222" spans="2:8" ht="20.100000000000001" customHeight="1" x14ac:dyDescent="0.2">
      <c r="B222" s="148"/>
      <c r="C222" s="148"/>
      <c r="D222" s="148"/>
      <c r="E222" s="163"/>
      <c r="F222" s="5" t="s">
        <v>50</v>
      </c>
      <c r="G222" s="6">
        <v>442364</v>
      </c>
      <c r="H222" s="97"/>
    </row>
    <row r="223" spans="2:8" ht="20.100000000000001" customHeight="1" x14ac:dyDescent="0.2">
      <c r="B223" s="148"/>
      <c r="C223" s="148"/>
      <c r="D223" s="132" t="s">
        <v>104</v>
      </c>
      <c r="E223" s="163"/>
      <c r="F223" s="5" t="s">
        <v>45</v>
      </c>
      <c r="G223" s="6">
        <v>649307</v>
      </c>
      <c r="H223" s="97"/>
    </row>
    <row r="224" spans="2:8" ht="20.100000000000001" customHeight="1" x14ac:dyDescent="0.2">
      <c r="B224" s="148"/>
      <c r="C224" s="148"/>
      <c r="D224" s="148" t="s">
        <v>105</v>
      </c>
      <c r="E224" s="163"/>
      <c r="F224" s="5" t="s">
        <v>52</v>
      </c>
      <c r="G224" s="6">
        <v>1800000</v>
      </c>
      <c r="H224" s="97"/>
    </row>
    <row r="225" spans="2:8" ht="20.100000000000001" customHeight="1" x14ac:dyDescent="0.2">
      <c r="B225" s="148"/>
      <c r="C225" s="148"/>
      <c r="D225" s="148"/>
      <c r="E225" s="163"/>
      <c r="F225" s="5" t="s">
        <v>53</v>
      </c>
      <c r="G225" s="6">
        <v>1099122</v>
      </c>
      <c r="H225" s="97"/>
    </row>
    <row r="226" spans="2:8" ht="20.100000000000001" customHeight="1" x14ac:dyDescent="0.2">
      <c r="B226" s="148"/>
      <c r="C226" s="148"/>
      <c r="D226" s="148"/>
      <c r="E226" s="163"/>
      <c r="F226" s="5" t="s">
        <v>54</v>
      </c>
      <c r="G226" s="6">
        <v>874550</v>
      </c>
      <c r="H226" s="97"/>
    </row>
    <row r="227" spans="2:8" ht="20.100000000000001" customHeight="1" x14ac:dyDescent="0.2">
      <c r="B227" s="148"/>
      <c r="C227" s="148"/>
      <c r="D227" s="148"/>
      <c r="E227" s="163"/>
      <c r="F227" s="5" t="s">
        <v>55</v>
      </c>
      <c r="G227" s="6">
        <v>1149100</v>
      </c>
      <c r="H227" s="97"/>
    </row>
    <row r="228" spans="2:8" ht="20.100000000000001" customHeight="1" x14ac:dyDescent="0.2">
      <c r="B228" s="148"/>
      <c r="C228" s="148"/>
      <c r="D228" s="71" t="s">
        <v>106</v>
      </c>
      <c r="E228" s="163"/>
      <c r="F228" s="89" t="s">
        <v>56</v>
      </c>
      <c r="G228" s="6">
        <v>0</v>
      </c>
      <c r="H228" s="97"/>
    </row>
    <row r="229" spans="2:8" ht="20.100000000000001" customHeight="1" x14ac:dyDescent="0.2">
      <c r="B229" s="149" t="s">
        <v>108</v>
      </c>
      <c r="C229" s="149">
        <v>5</v>
      </c>
      <c r="D229" s="149" t="s">
        <v>112</v>
      </c>
      <c r="E229" s="155" t="s">
        <v>230</v>
      </c>
      <c r="F229" s="5" t="s">
        <v>221</v>
      </c>
      <c r="G229" s="6">
        <v>3779320</v>
      </c>
      <c r="H229" s="97"/>
    </row>
    <row r="230" spans="2:8" ht="20.100000000000001" customHeight="1" x14ac:dyDescent="0.2">
      <c r="B230" s="150"/>
      <c r="C230" s="150"/>
      <c r="D230" s="150"/>
      <c r="E230" s="156"/>
      <c r="F230" s="5" t="s">
        <v>52</v>
      </c>
      <c r="G230" s="6">
        <v>9931428</v>
      </c>
      <c r="H230" s="97"/>
    </row>
    <row r="231" spans="2:8" ht="20.100000000000001" customHeight="1" x14ac:dyDescent="0.2">
      <c r="B231" s="150"/>
      <c r="C231" s="150"/>
      <c r="D231" s="150"/>
      <c r="E231" s="156"/>
      <c r="F231" s="5" t="s">
        <v>222</v>
      </c>
      <c r="G231" s="6">
        <v>1744286</v>
      </c>
      <c r="H231" s="97"/>
    </row>
    <row r="232" spans="2:8" ht="20.100000000000001" customHeight="1" x14ac:dyDescent="0.2">
      <c r="B232" s="150"/>
      <c r="C232" s="150"/>
      <c r="D232" s="150"/>
      <c r="E232" s="156"/>
      <c r="F232" s="5" t="s">
        <v>223</v>
      </c>
      <c r="G232" s="6">
        <v>7605400</v>
      </c>
      <c r="H232" s="97"/>
    </row>
    <row r="233" spans="2:8" ht="20.100000000000001" customHeight="1" x14ac:dyDescent="0.2">
      <c r="B233" s="150"/>
      <c r="C233" s="150"/>
      <c r="D233" s="150"/>
      <c r="E233" s="156"/>
      <c r="F233" s="5" t="s">
        <v>224</v>
      </c>
      <c r="G233" s="6">
        <v>660000</v>
      </c>
      <c r="H233" s="97"/>
    </row>
    <row r="234" spans="2:8" ht="20.100000000000001" customHeight="1" x14ac:dyDescent="0.2">
      <c r="B234" s="150"/>
      <c r="C234" s="150"/>
      <c r="D234" s="151"/>
      <c r="E234" s="156"/>
      <c r="F234" s="5" t="s">
        <v>225</v>
      </c>
      <c r="G234" s="6">
        <v>33000</v>
      </c>
      <c r="H234" s="97"/>
    </row>
    <row r="235" spans="2:8" ht="20.100000000000001" customHeight="1" x14ac:dyDescent="0.2">
      <c r="B235" s="150"/>
      <c r="C235" s="150"/>
      <c r="D235" s="149" t="s">
        <v>228</v>
      </c>
      <c r="E235" s="156"/>
      <c r="F235" s="90" t="s">
        <v>226</v>
      </c>
      <c r="G235" s="6">
        <v>50103812</v>
      </c>
      <c r="H235" s="97"/>
    </row>
    <row r="236" spans="2:8" ht="20.100000000000001" customHeight="1" x14ac:dyDescent="0.2">
      <c r="B236" s="150"/>
      <c r="C236" s="150"/>
      <c r="D236" s="151"/>
      <c r="E236" s="157"/>
      <c r="F236" s="89" t="s">
        <v>227</v>
      </c>
      <c r="G236" s="6">
        <v>47802264</v>
      </c>
      <c r="H236" s="97"/>
    </row>
    <row r="237" spans="2:8" ht="20.100000000000001" customHeight="1" x14ac:dyDescent="0.2">
      <c r="B237" s="150"/>
      <c r="C237" s="150"/>
      <c r="D237" s="149" t="s">
        <v>229</v>
      </c>
      <c r="E237" s="155" t="s">
        <v>231</v>
      </c>
      <c r="F237" s="5" t="s">
        <v>226</v>
      </c>
      <c r="G237" s="104">
        <v>2990883</v>
      </c>
      <c r="H237" s="97"/>
    </row>
    <row r="238" spans="2:8" ht="20.100000000000001" customHeight="1" x14ac:dyDescent="0.2">
      <c r="B238" s="150"/>
      <c r="C238" s="150"/>
      <c r="D238" s="150"/>
      <c r="E238" s="156"/>
      <c r="F238" s="5" t="s">
        <v>223</v>
      </c>
      <c r="G238" s="104">
        <v>1266952</v>
      </c>
      <c r="H238" s="97"/>
    </row>
    <row r="239" spans="2:8" ht="20.100000000000001" customHeight="1" x14ac:dyDescent="0.2">
      <c r="B239" s="150"/>
      <c r="C239" s="150"/>
      <c r="D239" s="151"/>
      <c r="E239" s="157"/>
      <c r="F239" s="5" t="s">
        <v>227</v>
      </c>
      <c r="G239" s="104">
        <v>8000000</v>
      </c>
      <c r="H239" s="97"/>
    </row>
    <row r="240" spans="2:8" ht="20.100000000000001" customHeight="1" x14ac:dyDescent="0.2">
      <c r="B240" s="150"/>
      <c r="C240" s="73"/>
      <c r="D240" s="149" t="s">
        <v>418</v>
      </c>
      <c r="E240" s="149" t="s">
        <v>230</v>
      </c>
      <c r="F240" s="5" t="s">
        <v>221</v>
      </c>
      <c r="G240" s="6">
        <v>2555792</v>
      </c>
      <c r="H240" s="97"/>
    </row>
    <row r="241" spans="2:8" ht="20.100000000000001" customHeight="1" x14ac:dyDescent="0.2">
      <c r="B241" s="150"/>
      <c r="C241" s="73"/>
      <c r="D241" s="150"/>
      <c r="E241" s="150"/>
      <c r="F241" s="5" t="s">
        <v>52</v>
      </c>
      <c r="G241" s="6">
        <v>7824762</v>
      </c>
      <c r="H241" s="97"/>
    </row>
    <row r="242" spans="2:8" ht="20.100000000000001" customHeight="1" x14ac:dyDescent="0.2">
      <c r="B242" s="150"/>
      <c r="C242" s="73"/>
      <c r="D242" s="150"/>
      <c r="E242" s="150"/>
      <c r="F242" s="5" t="s">
        <v>222</v>
      </c>
      <c r="G242" s="6">
        <v>1374286</v>
      </c>
      <c r="H242" s="97"/>
    </row>
    <row r="243" spans="2:8" ht="20.100000000000001" customHeight="1" x14ac:dyDescent="0.2">
      <c r="B243" s="150"/>
      <c r="C243" s="73"/>
      <c r="D243" s="150"/>
      <c r="E243" s="150"/>
      <c r="F243" s="5" t="s">
        <v>223</v>
      </c>
      <c r="G243" s="6">
        <v>5992133</v>
      </c>
      <c r="H243" s="97"/>
    </row>
    <row r="244" spans="2:8" ht="20.100000000000001" customHeight="1" x14ac:dyDescent="0.2">
      <c r="B244" s="150"/>
      <c r="C244" s="73"/>
      <c r="D244" s="150"/>
      <c r="E244" s="150"/>
      <c r="F244" s="5" t="s">
        <v>224</v>
      </c>
      <c r="G244" s="6">
        <v>520000</v>
      </c>
      <c r="H244" s="97"/>
    </row>
    <row r="245" spans="2:8" ht="20.100000000000001" customHeight="1" x14ac:dyDescent="0.2">
      <c r="B245" s="150"/>
      <c r="C245" s="73"/>
      <c r="D245" s="151"/>
      <c r="E245" s="150"/>
      <c r="F245" s="5" t="s">
        <v>225</v>
      </c>
      <c r="G245" s="6">
        <v>26000</v>
      </c>
      <c r="H245" s="97"/>
    </row>
    <row r="246" spans="2:8" ht="20.100000000000001" customHeight="1" x14ac:dyDescent="0.2">
      <c r="B246" s="150"/>
      <c r="C246" s="73"/>
      <c r="D246" s="149" t="s">
        <v>419</v>
      </c>
      <c r="E246" s="150"/>
      <c r="F246" s="5" t="s">
        <v>221</v>
      </c>
      <c r="G246" s="6">
        <v>2375488</v>
      </c>
      <c r="H246" s="97"/>
    </row>
    <row r="247" spans="2:8" ht="20.100000000000001" customHeight="1" x14ac:dyDescent="0.2">
      <c r="B247" s="150"/>
      <c r="C247" s="73"/>
      <c r="D247" s="150"/>
      <c r="E247" s="150"/>
      <c r="F247" s="5" t="s">
        <v>52</v>
      </c>
      <c r="G247" s="6">
        <v>7824762</v>
      </c>
      <c r="H247" s="97"/>
    </row>
    <row r="248" spans="2:8" ht="20.100000000000001" customHeight="1" x14ac:dyDescent="0.2">
      <c r="B248" s="150"/>
      <c r="C248" s="73"/>
      <c r="D248" s="150"/>
      <c r="E248" s="150"/>
      <c r="F248" s="5" t="s">
        <v>222</v>
      </c>
      <c r="G248" s="6">
        <v>1374286</v>
      </c>
      <c r="H248" s="97"/>
    </row>
    <row r="249" spans="2:8" ht="20.100000000000001" customHeight="1" x14ac:dyDescent="0.2">
      <c r="B249" s="150"/>
      <c r="C249" s="73"/>
      <c r="D249" s="150"/>
      <c r="E249" s="150"/>
      <c r="F249" s="5" t="s">
        <v>223</v>
      </c>
      <c r="G249" s="6">
        <v>5992133</v>
      </c>
      <c r="H249" s="97"/>
    </row>
    <row r="250" spans="2:8" ht="20.100000000000001" customHeight="1" x14ac:dyDescent="0.2">
      <c r="B250" s="150"/>
      <c r="C250" s="73"/>
      <c r="D250" s="150"/>
      <c r="E250" s="150"/>
      <c r="F250" s="5" t="s">
        <v>224</v>
      </c>
      <c r="G250" s="6">
        <v>520000</v>
      </c>
      <c r="H250" s="97"/>
    </row>
    <row r="251" spans="2:8" ht="20.100000000000001" customHeight="1" x14ac:dyDescent="0.2">
      <c r="B251" s="150"/>
      <c r="C251" s="73"/>
      <c r="D251" s="151"/>
      <c r="E251" s="150"/>
      <c r="F251" s="5" t="s">
        <v>225</v>
      </c>
      <c r="G251" s="6">
        <v>26000</v>
      </c>
      <c r="H251" s="97"/>
    </row>
    <row r="252" spans="2:8" ht="20.100000000000001" customHeight="1" x14ac:dyDescent="0.2">
      <c r="B252" s="150"/>
      <c r="C252" s="73"/>
      <c r="D252" s="149" t="s">
        <v>420</v>
      </c>
      <c r="E252" s="150"/>
      <c r="F252" s="5" t="s">
        <v>221</v>
      </c>
      <c r="G252" s="6">
        <v>1289400</v>
      </c>
      <c r="H252" s="97"/>
    </row>
    <row r="253" spans="2:8" ht="20.100000000000001" customHeight="1" x14ac:dyDescent="0.2">
      <c r="B253" s="150"/>
      <c r="C253" s="73"/>
      <c r="D253" s="150"/>
      <c r="E253" s="150"/>
      <c r="F253" s="5" t="s">
        <v>52</v>
      </c>
      <c r="G253" s="6">
        <v>4514284</v>
      </c>
      <c r="H253" s="97"/>
    </row>
    <row r="254" spans="2:8" ht="20.100000000000001" customHeight="1" x14ac:dyDescent="0.2">
      <c r="B254" s="150"/>
      <c r="C254" s="73"/>
      <c r="D254" s="150"/>
      <c r="E254" s="150"/>
      <c r="F254" s="5" t="s">
        <v>222</v>
      </c>
      <c r="G254" s="6">
        <v>792857</v>
      </c>
      <c r="H254" s="97"/>
    </row>
    <row r="255" spans="2:8" ht="20.100000000000001" customHeight="1" x14ac:dyDescent="0.2">
      <c r="B255" s="150"/>
      <c r="C255" s="73"/>
      <c r="D255" s="150"/>
      <c r="E255" s="150"/>
      <c r="F255" s="5" t="s">
        <v>223</v>
      </c>
      <c r="G255" s="6">
        <v>3457001</v>
      </c>
      <c r="H255" s="97"/>
    </row>
    <row r="256" spans="2:8" ht="20.100000000000001" customHeight="1" x14ac:dyDescent="0.2">
      <c r="B256" s="150"/>
      <c r="C256" s="73"/>
      <c r="D256" s="150"/>
      <c r="E256" s="150"/>
      <c r="F256" s="5" t="s">
        <v>224</v>
      </c>
      <c r="G256" s="6">
        <v>300000</v>
      </c>
      <c r="H256" s="97"/>
    </row>
    <row r="257" spans="2:8" ht="20.100000000000001" customHeight="1" x14ac:dyDescent="0.2">
      <c r="B257" s="151"/>
      <c r="C257" s="73"/>
      <c r="D257" s="151"/>
      <c r="E257" s="151"/>
      <c r="F257" s="5" t="s">
        <v>225</v>
      </c>
      <c r="G257" s="6">
        <v>15000</v>
      </c>
      <c r="H257" s="97"/>
    </row>
    <row r="258" spans="2:8" ht="20.100000000000001" customHeight="1" x14ac:dyDescent="0.2">
      <c r="B258" s="148" t="s">
        <v>109</v>
      </c>
      <c r="C258" s="149">
        <v>4</v>
      </c>
      <c r="D258" s="149" t="s">
        <v>242</v>
      </c>
      <c r="E258" s="149" t="s">
        <v>243</v>
      </c>
      <c r="F258" s="90" t="s">
        <v>244</v>
      </c>
      <c r="G258" s="6">
        <v>7440000</v>
      </c>
      <c r="H258" s="97"/>
    </row>
    <row r="259" spans="2:8" ht="20.100000000000001" customHeight="1" x14ac:dyDescent="0.2">
      <c r="B259" s="148"/>
      <c r="C259" s="150"/>
      <c r="D259" s="150"/>
      <c r="E259" s="150"/>
      <c r="F259" s="5" t="s">
        <v>245</v>
      </c>
      <c r="G259" s="6">
        <v>6000000</v>
      </c>
      <c r="H259" s="97"/>
    </row>
    <row r="260" spans="2:8" ht="20.100000000000001" customHeight="1" x14ac:dyDescent="0.2">
      <c r="B260" s="148"/>
      <c r="C260" s="150"/>
      <c r="D260" s="151"/>
      <c r="E260" s="151"/>
      <c r="F260" s="5" t="s">
        <v>246</v>
      </c>
      <c r="G260" s="6">
        <v>11000000</v>
      </c>
      <c r="H260" s="97"/>
    </row>
    <row r="261" spans="2:8" ht="20.100000000000001" customHeight="1" x14ac:dyDescent="0.2">
      <c r="B261" s="148"/>
      <c r="C261" s="150"/>
      <c r="D261" s="149" t="s">
        <v>253</v>
      </c>
      <c r="E261" s="149" t="s">
        <v>254</v>
      </c>
      <c r="F261" s="5" t="s">
        <v>226</v>
      </c>
      <c r="G261" s="6">
        <v>5987800</v>
      </c>
      <c r="H261" s="97"/>
    </row>
    <row r="262" spans="2:8" ht="20.100000000000001" customHeight="1" x14ac:dyDescent="0.2">
      <c r="B262" s="148"/>
      <c r="C262" s="150"/>
      <c r="D262" s="150"/>
      <c r="E262" s="150"/>
      <c r="F262" s="5" t="s">
        <v>251</v>
      </c>
      <c r="G262" s="6">
        <v>5987800</v>
      </c>
      <c r="H262" s="97"/>
    </row>
    <row r="263" spans="2:8" ht="20.100000000000001" customHeight="1" x14ac:dyDescent="0.2">
      <c r="B263" s="148"/>
      <c r="C263" s="150"/>
      <c r="D263" s="151"/>
      <c r="E263" s="151"/>
      <c r="F263" s="5" t="s">
        <v>252</v>
      </c>
      <c r="G263" s="6">
        <v>244400</v>
      </c>
      <c r="H263" s="97"/>
    </row>
    <row r="264" spans="2:8" ht="20.100000000000001" customHeight="1" x14ac:dyDescent="0.2">
      <c r="B264" s="148"/>
      <c r="C264" s="150"/>
      <c r="D264" s="158" t="s">
        <v>255</v>
      </c>
      <c r="E264" s="149" t="s">
        <v>256</v>
      </c>
      <c r="F264" s="5" t="s">
        <v>257</v>
      </c>
      <c r="G264" s="6">
        <v>30262759</v>
      </c>
      <c r="H264" s="97"/>
    </row>
    <row r="265" spans="2:8" ht="20.100000000000001" customHeight="1" x14ac:dyDescent="0.2">
      <c r="B265" s="148"/>
      <c r="C265" s="150"/>
      <c r="D265" s="159"/>
      <c r="E265" s="150"/>
      <c r="F265" s="5" t="s">
        <v>258</v>
      </c>
      <c r="G265" s="6">
        <v>5478000</v>
      </c>
      <c r="H265" s="97"/>
    </row>
    <row r="266" spans="2:8" ht="20.100000000000001" customHeight="1" x14ac:dyDescent="0.2">
      <c r="B266" s="148"/>
      <c r="C266" s="150"/>
      <c r="D266" s="160"/>
      <c r="E266" s="151"/>
      <c r="F266" s="5" t="s">
        <v>252</v>
      </c>
      <c r="G266" s="6">
        <v>622000</v>
      </c>
      <c r="H266" s="97"/>
    </row>
    <row r="267" spans="2:8" ht="20.100000000000001" customHeight="1" x14ac:dyDescent="0.2">
      <c r="B267" s="148"/>
      <c r="C267" s="150"/>
      <c r="D267" s="149" t="s">
        <v>233</v>
      </c>
      <c r="E267" s="155" t="s">
        <v>234</v>
      </c>
      <c r="F267" s="5" t="s">
        <v>221</v>
      </c>
      <c r="G267" s="6">
        <v>10359000</v>
      </c>
      <c r="H267" s="97"/>
    </row>
    <row r="268" spans="2:8" ht="20.100000000000001" customHeight="1" x14ac:dyDescent="0.2">
      <c r="B268" s="148"/>
      <c r="C268" s="150"/>
      <c r="D268" s="150"/>
      <c r="E268" s="156"/>
      <c r="F268" s="5" t="s">
        <v>52</v>
      </c>
      <c r="G268" s="6">
        <v>9099000</v>
      </c>
      <c r="H268" s="97"/>
    </row>
    <row r="269" spans="2:8" ht="20.100000000000001" customHeight="1" x14ac:dyDescent="0.2">
      <c r="B269" s="148"/>
      <c r="C269" s="150"/>
      <c r="D269" s="150"/>
      <c r="E269" s="156"/>
      <c r="F269" s="5" t="s">
        <v>144</v>
      </c>
      <c r="G269" s="6">
        <v>2110000</v>
      </c>
      <c r="H269" s="97"/>
    </row>
    <row r="270" spans="2:8" ht="20.100000000000001" customHeight="1" x14ac:dyDescent="0.2">
      <c r="B270" s="148"/>
      <c r="C270" s="150"/>
      <c r="D270" s="150"/>
      <c r="E270" s="156"/>
      <c r="F270" s="5" t="s">
        <v>222</v>
      </c>
      <c r="G270" s="6">
        <v>13788000</v>
      </c>
      <c r="H270" s="97"/>
    </row>
    <row r="271" spans="2:8" ht="20.100000000000001" customHeight="1" x14ac:dyDescent="0.2">
      <c r="B271" s="148"/>
      <c r="C271" s="150"/>
      <c r="D271" s="150"/>
      <c r="E271" s="156"/>
      <c r="F271" s="5" t="s">
        <v>223</v>
      </c>
      <c r="G271" s="6">
        <v>31035864</v>
      </c>
      <c r="H271" s="97"/>
    </row>
    <row r="272" spans="2:8" ht="20.100000000000001" customHeight="1" x14ac:dyDescent="0.2">
      <c r="B272" s="148"/>
      <c r="C272" s="150"/>
      <c r="D272" s="151"/>
      <c r="E272" s="156"/>
      <c r="F272" s="5" t="s">
        <v>224</v>
      </c>
      <c r="G272" s="6">
        <v>7839000</v>
      </c>
      <c r="H272" s="97"/>
    </row>
    <row r="273" spans="2:8" ht="20.100000000000001" customHeight="1" x14ac:dyDescent="0.2">
      <c r="B273" s="148"/>
      <c r="C273" s="150"/>
      <c r="D273" s="149" t="s">
        <v>232</v>
      </c>
      <c r="E273" s="156"/>
      <c r="F273" s="5" t="s">
        <v>221</v>
      </c>
      <c r="G273" s="6">
        <v>1151000</v>
      </c>
      <c r="H273" s="97"/>
    </row>
    <row r="274" spans="2:8" ht="20.100000000000001" customHeight="1" x14ac:dyDescent="0.2">
      <c r="B274" s="148"/>
      <c r="C274" s="150"/>
      <c r="D274" s="150"/>
      <c r="E274" s="156"/>
      <c r="F274" s="5" t="s">
        <v>52</v>
      </c>
      <c r="G274" s="6">
        <v>1011000</v>
      </c>
      <c r="H274" s="97"/>
    </row>
    <row r="275" spans="2:8" ht="20.100000000000001" customHeight="1" x14ac:dyDescent="0.2">
      <c r="B275" s="148"/>
      <c r="C275" s="150"/>
      <c r="D275" s="150"/>
      <c r="E275" s="156"/>
      <c r="F275" s="5">
        <v>165</v>
      </c>
      <c r="G275" s="6">
        <v>1322000</v>
      </c>
      <c r="H275" s="97"/>
    </row>
    <row r="276" spans="2:8" ht="20.100000000000001" customHeight="1" x14ac:dyDescent="0.2">
      <c r="B276" s="148"/>
      <c r="C276" s="150"/>
      <c r="D276" s="150"/>
      <c r="E276" s="156"/>
      <c r="F276" s="5">
        <v>166</v>
      </c>
      <c r="G276" s="6">
        <v>3337318</v>
      </c>
      <c r="H276" s="97"/>
    </row>
    <row r="277" spans="2:8" ht="20.100000000000001" customHeight="1" x14ac:dyDescent="0.2">
      <c r="B277" s="148"/>
      <c r="C277" s="150"/>
      <c r="D277" s="151"/>
      <c r="E277" s="157"/>
      <c r="F277" s="5">
        <v>167</v>
      </c>
      <c r="G277" s="6">
        <v>871000</v>
      </c>
      <c r="H277" s="97"/>
    </row>
    <row r="278" spans="2:8" ht="20.100000000000001" customHeight="1" x14ac:dyDescent="0.2">
      <c r="B278" s="149" t="s">
        <v>113</v>
      </c>
      <c r="C278" s="149">
        <v>4</v>
      </c>
      <c r="D278" s="149" t="s">
        <v>142</v>
      </c>
      <c r="E278" s="161" t="s">
        <v>143</v>
      </c>
      <c r="F278" s="5" t="s">
        <v>144</v>
      </c>
      <c r="G278" s="6">
        <v>54774377</v>
      </c>
      <c r="H278" s="97"/>
    </row>
    <row r="279" spans="2:8" ht="20.100000000000001" customHeight="1" x14ac:dyDescent="0.2">
      <c r="B279" s="150"/>
      <c r="C279" s="150"/>
      <c r="D279" s="150"/>
      <c r="E279" s="161"/>
      <c r="F279" s="5" t="s">
        <v>145</v>
      </c>
      <c r="G279" s="6">
        <v>48278336</v>
      </c>
      <c r="H279" s="97"/>
    </row>
    <row r="280" spans="2:8" ht="20.100000000000001" customHeight="1" x14ac:dyDescent="0.2">
      <c r="B280" s="150"/>
      <c r="C280" s="150"/>
      <c r="D280" s="150"/>
      <c r="E280" s="161"/>
      <c r="F280" s="5" t="s">
        <v>146</v>
      </c>
      <c r="G280" s="6">
        <v>27488127</v>
      </c>
      <c r="H280" s="97"/>
    </row>
    <row r="281" spans="2:8" ht="20.100000000000001" customHeight="1" x14ac:dyDescent="0.2">
      <c r="B281" s="150"/>
      <c r="C281" s="150"/>
      <c r="D281" s="71" t="s">
        <v>148</v>
      </c>
      <c r="E281" s="74" t="s">
        <v>143</v>
      </c>
      <c r="F281" s="5" t="s">
        <v>146</v>
      </c>
      <c r="G281" s="6">
        <v>2549999</v>
      </c>
      <c r="H281" s="97"/>
    </row>
    <row r="282" spans="2:8" ht="20.100000000000001" customHeight="1" x14ac:dyDescent="0.2">
      <c r="B282" s="150"/>
      <c r="C282" s="150"/>
      <c r="D282" s="71" t="s">
        <v>151</v>
      </c>
      <c r="E282" s="74" t="s">
        <v>143</v>
      </c>
      <c r="F282" s="5" t="s">
        <v>147</v>
      </c>
      <c r="G282" s="6">
        <v>4128915</v>
      </c>
      <c r="H282" s="97"/>
    </row>
    <row r="283" spans="2:8" ht="20.100000000000001" customHeight="1" x14ac:dyDescent="0.2">
      <c r="B283" s="150"/>
      <c r="C283" s="150"/>
      <c r="D283" s="71" t="s">
        <v>154</v>
      </c>
      <c r="E283" s="74" t="s">
        <v>150</v>
      </c>
      <c r="F283" s="5" t="s">
        <v>149</v>
      </c>
      <c r="G283" s="6">
        <v>700000</v>
      </c>
      <c r="H283" s="97"/>
    </row>
    <row r="284" spans="2:8" ht="20.100000000000001" customHeight="1" x14ac:dyDescent="0.2">
      <c r="B284" s="150"/>
      <c r="C284" s="150"/>
      <c r="D284" s="149" t="s">
        <v>157</v>
      </c>
      <c r="E284" s="152" t="s">
        <v>152</v>
      </c>
      <c r="F284" s="5" t="s">
        <v>146</v>
      </c>
      <c r="G284" s="6">
        <v>3000000</v>
      </c>
      <c r="H284" s="97"/>
    </row>
    <row r="285" spans="2:8" ht="20.100000000000001" customHeight="1" x14ac:dyDescent="0.2">
      <c r="B285" s="150"/>
      <c r="C285" s="150"/>
      <c r="D285" s="151"/>
      <c r="E285" s="154"/>
      <c r="F285" s="5" t="s">
        <v>153</v>
      </c>
      <c r="G285" s="6">
        <v>38388764</v>
      </c>
      <c r="H285" s="97"/>
    </row>
    <row r="286" spans="2:8" ht="20.100000000000001" customHeight="1" x14ac:dyDescent="0.2">
      <c r="B286" s="150"/>
      <c r="C286" s="150"/>
      <c r="D286" s="71" t="s">
        <v>363</v>
      </c>
      <c r="E286" s="74" t="s">
        <v>152</v>
      </c>
      <c r="F286" s="5" t="s">
        <v>156</v>
      </c>
      <c r="G286" s="6">
        <v>18000000</v>
      </c>
      <c r="H286" s="97"/>
    </row>
    <row r="287" spans="2:8" ht="20.100000000000001" customHeight="1" x14ac:dyDescent="0.2">
      <c r="B287" s="150"/>
      <c r="C287" s="150"/>
      <c r="D287" s="149" t="s">
        <v>364</v>
      </c>
      <c r="E287" s="152" t="s">
        <v>155</v>
      </c>
      <c r="F287" s="5" t="s">
        <v>158</v>
      </c>
      <c r="G287" s="6">
        <v>2443840</v>
      </c>
      <c r="H287" s="97"/>
    </row>
    <row r="288" spans="2:8" ht="20.100000000000001" customHeight="1" x14ac:dyDescent="0.2">
      <c r="B288" s="150"/>
      <c r="C288" s="150"/>
      <c r="D288" s="151"/>
      <c r="E288" s="154"/>
      <c r="F288" s="5" t="s">
        <v>159</v>
      </c>
      <c r="G288" s="6">
        <v>2583160</v>
      </c>
      <c r="H288" s="97"/>
    </row>
    <row r="289" spans="2:8" ht="20.100000000000001" customHeight="1" x14ac:dyDescent="0.2">
      <c r="B289" s="150"/>
      <c r="C289" s="150"/>
      <c r="D289" s="149" t="s">
        <v>163</v>
      </c>
      <c r="E289" s="152" t="s">
        <v>155</v>
      </c>
      <c r="F289" s="5" t="s">
        <v>158</v>
      </c>
      <c r="G289" s="6">
        <v>156160</v>
      </c>
      <c r="H289" s="97"/>
    </row>
    <row r="290" spans="2:8" ht="20.100000000000001" customHeight="1" x14ac:dyDescent="0.2">
      <c r="B290" s="150"/>
      <c r="C290" s="150"/>
      <c r="D290" s="151"/>
      <c r="E290" s="154"/>
      <c r="F290" s="5" t="s">
        <v>159</v>
      </c>
      <c r="G290" s="6">
        <v>331840</v>
      </c>
      <c r="H290" s="97"/>
    </row>
    <row r="291" spans="2:8" ht="20.100000000000001" customHeight="1" x14ac:dyDescent="0.2">
      <c r="B291" s="150"/>
      <c r="C291" s="150"/>
      <c r="D291" s="149" t="s">
        <v>164</v>
      </c>
      <c r="E291" s="152" t="s">
        <v>160</v>
      </c>
      <c r="F291" s="5" t="s">
        <v>161</v>
      </c>
      <c r="G291" s="6">
        <v>70030979</v>
      </c>
      <c r="H291" s="97"/>
    </row>
    <row r="292" spans="2:8" ht="20.100000000000001" customHeight="1" x14ac:dyDescent="0.2">
      <c r="B292" s="150"/>
      <c r="C292" s="150"/>
      <c r="D292" s="150"/>
      <c r="E292" s="153"/>
      <c r="F292" s="5" t="s">
        <v>166</v>
      </c>
      <c r="G292" s="6">
        <v>300000</v>
      </c>
      <c r="H292" s="97"/>
    </row>
    <row r="293" spans="2:8" ht="20.100000000000001" customHeight="1" x14ac:dyDescent="0.2">
      <c r="B293" s="150"/>
      <c r="C293" s="150"/>
      <c r="D293" s="151"/>
      <c r="E293" s="154"/>
      <c r="F293" s="5" t="s">
        <v>162</v>
      </c>
      <c r="G293" s="6">
        <v>23250771</v>
      </c>
      <c r="H293" s="97"/>
    </row>
    <row r="294" spans="2:8" ht="20.100000000000001" customHeight="1" x14ac:dyDescent="0.2">
      <c r="B294" s="150"/>
      <c r="C294" s="150"/>
      <c r="D294" s="149" t="s">
        <v>167</v>
      </c>
      <c r="E294" s="152" t="s">
        <v>160</v>
      </c>
      <c r="F294" s="5" t="s">
        <v>161</v>
      </c>
      <c r="G294" s="6">
        <v>7200000</v>
      </c>
      <c r="H294" s="97"/>
    </row>
    <row r="295" spans="2:8" ht="20.100000000000001" customHeight="1" x14ac:dyDescent="0.2">
      <c r="B295" s="150"/>
      <c r="C295" s="150"/>
      <c r="D295" s="151"/>
      <c r="E295" s="154"/>
      <c r="F295" s="5" t="s">
        <v>162</v>
      </c>
      <c r="G295" s="6">
        <v>2800000</v>
      </c>
      <c r="H295" s="97"/>
    </row>
    <row r="296" spans="2:8" ht="20.100000000000001" customHeight="1" x14ac:dyDescent="0.2">
      <c r="B296" s="150"/>
      <c r="C296" s="150"/>
      <c r="D296" s="133" t="s">
        <v>169</v>
      </c>
      <c r="E296" s="137" t="s">
        <v>458</v>
      </c>
      <c r="F296" s="5" t="s">
        <v>168</v>
      </c>
      <c r="G296" s="105">
        <v>4000000</v>
      </c>
      <c r="H296" s="97"/>
    </row>
    <row r="297" spans="2:8" ht="20.100000000000001" customHeight="1" x14ac:dyDescent="0.2">
      <c r="B297" s="150"/>
      <c r="C297" s="150"/>
      <c r="D297" s="71" t="s">
        <v>171</v>
      </c>
      <c r="E297" s="74" t="s">
        <v>165</v>
      </c>
      <c r="F297" s="5" t="s">
        <v>168</v>
      </c>
      <c r="G297" s="6">
        <v>41280848</v>
      </c>
      <c r="H297" s="97"/>
    </row>
    <row r="298" spans="2:8" ht="20.100000000000001" customHeight="1" x14ac:dyDescent="0.2">
      <c r="B298" s="150"/>
      <c r="C298" s="150"/>
      <c r="D298" s="71" t="s">
        <v>365</v>
      </c>
      <c r="E298" s="74" t="s">
        <v>165</v>
      </c>
      <c r="F298" s="5" t="s">
        <v>170</v>
      </c>
      <c r="G298" s="6">
        <v>2018000</v>
      </c>
      <c r="H298" s="97"/>
    </row>
    <row r="299" spans="2:8" ht="20.100000000000001" customHeight="1" x14ac:dyDescent="0.2">
      <c r="B299" s="150"/>
      <c r="C299" s="150"/>
      <c r="D299" s="71" t="s">
        <v>366</v>
      </c>
      <c r="E299" s="74" t="s">
        <v>165</v>
      </c>
      <c r="F299" s="5" t="s">
        <v>170</v>
      </c>
      <c r="G299" s="6">
        <v>2182000</v>
      </c>
      <c r="H299" s="97"/>
    </row>
    <row r="300" spans="2:8" ht="20.100000000000001" customHeight="1" x14ac:dyDescent="0.2">
      <c r="B300" s="148" t="s">
        <v>114</v>
      </c>
      <c r="C300" s="149">
        <v>4</v>
      </c>
      <c r="D300" s="71" t="s">
        <v>172</v>
      </c>
      <c r="E300" s="74" t="s">
        <v>173</v>
      </c>
      <c r="F300" s="5" t="s">
        <v>174</v>
      </c>
      <c r="G300" s="6">
        <v>5070000</v>
      </c>
      <c r="H300" s="97"/>
    </row>
    <row r="301" spans="2:8" ht="20.100000000000001" customHeight="1" x14ac:dyDescent="0.2">
      <c r="B301" s="148"/>
      <c r="C301" s="150"/>
      <c r="D301" s="71" t="s">
        <v>175</v>
      </c>
      <c r="E301" s="74" t="s">
        <v>177</v>
      </c>
      <c r="F301" s="5" t="s">
        <v>176</v>
      </c>
      <c r="G301" s="106">
        <v>26400000</v>
      </c>
      <c r="H301" s="97"/>
    </row>
    <row r="302" spans="2:8" ht="20.100000000000001" customHeight="1" x14ac:dyDescent="0.2">
      <c r="B302" s="148"/>
      <c r="C302" s="150"/>
      <c r="D302" s="71" t="s">
        <v>178</v>
      </c>
      <c r="E302" s="74" t="s">
        <v>177</v>
      </c>
      <c r="F302" s="5" t="s">
        <v>176</v>
      </c>
      <c r="G302" s="6">
        <v>4348000</v>
      </c>
      <c r="H302" s="97"/>
    </row>
    <row r="303" spans="2:8" ht="20.100000000000001" customHeight="1" x14ac:dyDescent="0.2">
      <c r="B303" s="148"/>
      <c r="C303" s="150"/>
      <c r="D303" s="149" t="s">
        <v>179</v>
      </c>
      <c r="E303" s="152" t="s">
        <v>177</v>
      </c>
      <c r="F303" s="5" t="s">
        <v>180</v>
      </c>
      <c r="G303" s="106">
        <v>20480500</v>
      </c>
      <c r="H303" s="97"/>
    </row>
    <row r="304" spans="2:8" ht="20.100000000000001" customHeight="1" x14ac:dyDescent="0.2">
      <c r="B304" s="148"/>
      <c r="C304" s="150"/>
      <c r="D304" s="151"/>
      <c r="E304" s="154"/>
      <c r="F304" s="5" t="s">
        <v>181</v>
      </c>
      <c r="G304" s="106">
        <v>19238625</v>
      </c>
      <c r="H304" s="97"/>
    </row>
    <row r="305" spans="2:8" ht="20.100000000000001" customHeight="1" x14ac:dyDescent="0.2">
      <c r="B305" s="148"/>
      <c r="C305" s="150"/>
      <c r="D305" s="71" t="s">
        <v>182</v>
      </c>
      <c r="E305" s="74" t="s">
        <v>177</v>
      </c>
      <c r="F305" s="5" t="s">
        <v>176</v>
      </c>
      <c r="G305" s="6">
        <v>2800000</v>
      </c>
      <c r="H305" s="97"/>
    </row>
    <row r="306" spans="2:8" ht="20.100000000000001" customHeight="1" x14ac:dyDescent="0.2">
      <c r="B306" s="148"/>
      <c r="C306" s="150"/>
      <c r="D306" s="71" t="s">
        <v>183</v>
      </c>
      <c r="E306" s="74" t="s">
        <v>184</v>
      </c>
      <c r="F306" s="5" t="s">
        <v>185</v>
      </c>
      <c r="G306" s="6">
        <v>13000000</v>
      </c>
      <c r="H306" s="97"/>
    </row>
    <row r="307" spans="2:8" ht="20.100000000000001" customHeight="1" x14ac:dyDescent="0.2">
      <c r="B307" s="148"/>
      <c r="C307" s="150"/>
      <c r="D307" s="71" t="s">
        <v>186</v>
      </c>
      <c r="E307" s="74" t="s">
        <v>184</v>
      </c>
      <c r="F307" s="5" t="s">
        <v>187</v>
      </c>
      <c r="G307" s="6">
        <v>35409088</v>
      </c>
      <c r="H307" s="97"/>
    </row>
    <row r="308" spans="2:8" ht="20.100000000000001" customHeight="1" x14ac:dyDescent="0.2">
      <c r="B308" s="148"/>
      <c r="C308" s="150"/>
      <c r="D308" s="133" t="s">
        <v>189</v>
      </c>
      <c r="E308" s="135" t="s">
        <v>184</v>
      </c>
      <c r="F308" s="5" t="s">
        <v>187</v>
      </c>
      <c r="G308" s="106">
        <v>60000000</v>
      </c>
      <c r="H308" s="97"/>
    </row>
    <row r="309" spans="2:8" ht="20.100000000000001" customHeight="1" x14ac:dyDescent="0.2">
      <c r="B309" s="148"/>
      <c r="C309" s="150"/>
      <c r="D309" s="71" t="s">
        <v>191</v>
      </c>
      <c r="E309" s="74" t="s">
        <v>184</v>
      </c>
      <c r="F309" s="5" t="s">
        <v>187</v>
      </c>
      <c r="G309" s="6">
        <v>5350000</v>
      </c>
      <c r="H309" s="97"/>
    </row>
    <row r="310" spans="2:8" ht="20.100000000000001" customHeight="1" x14ac:dyDescent="0.2">
      <c r="B310" s="148"/>
      <c r="C310" s="150"/>
      <c r="D310" s="149" t="s">
        <v>192</v>
      </c>
      <c r="E310" s="152" t="s">
        <v>184</v>
      </c>
      <c r="F310" s="5" t="s">
        <v>185</v>
      </c>
      <c r="G310" s="6">
        <v>2000000</v>
      </c>
      <c r="H310" s="97"/>
    </row>
    <row r="311" spans="2:8" ht="20.100000000000001" customHeight="1" x14ac:dyDescent="0.2">
      <c r="B311" s="148"/>
      <c r="C311" s="150"/>
      <c r="D311" s="150"/>
      <c r="E311" s="153"/>
      <c r="F311" s="5" t="s">
        <v>187</v>
      </c>
      <c r="G311" s="6">
        <v>19498000</v>
      </c>
      <c r="H311" s="97"/>
    </row>
    <row r="312" spans="2:8" ht="20.100000000000001" customHeight="1" x14ac:dyDescent="0.2">
      <c r="B312" s="148"/>
      <c r="C312" s="150"/>
      <c r="D312" s="71" t="s">
        <v>193</v>
      </c>
      <c r="E312" s="74" t="s">
        <v>188</v>
      </c>
      <c r="F312" s="5" t="s">
        <v>190</v>
      </c>
      <c r="G312" s="6">
        <v>25799970</v>
      </c>
      <c r="H312" s="97"/>
    </row>
    <row r="313" spans="2:8" ht="20.100000000000001" customHeight="1" x14ac:dyDescent="0.2">
      <c r="B313" s="148"/>
      <c r="C313" s="150"/>
      <c r="D313" s="71" t="s">
        <v>194</v>
      </c>
      <c r="E313" s="74" t="s">
        <v>188</v>
      </c>
      <c r="F313" s="5" t="s">
        <v>190</v>
      </c>
      <c r="G313" s="6">
        <v>3000000</v>
      </c>
      <c r="H313" s="97"/>
    </row>
    <row r="314" spans="2:8" ht="20.100000000000001" customHeight="1" x14ac:dyDescent="0.2">
      <c r="B314" s="149" t="s">
        <v>115</v>
      </c>
      <c r="C314" s="93"/>
      <c r="D314" s="149" t="s">
        <v>325</v>
      </c>
      <c r="E314" s="94"/>
      <c r="F314" s="5" t="s">
        <v>264</v>
      </c>
      <c r="G314" s="6">
        <v>773762</v>
      </c>
      <c r="H314" s="97"/>
    </row>
    <row r="315" spans="2:8" ht="20.100000000000001" customHeight="1" x14ac:dyDescent="0.2">
      <c r="B315" s="150"/>
      <c r="C315" s="150"/>
      <c r="D315" s="150"/>
      <c r="E315" s="150" t="s">
        <v>495</v>
      </c>
      <c r="F315" s="5" t="s">
        <v>279</v>
      </c>
      <c r="G315" s="6">
        <v>2098253</v>
      </c>
      <c r="H315" s="97"/>
    </row>
    <row r="316" spans="2:8" ht="20.100000000000001" customHeight="1" x14ac:dyDescent="0.2">
      <c r="B316" s="150"/>
      <c r="C316" s="150"/>
      <c r="D316" s="150"/>
      <c r="E316" s="150"/>
      <c r="F316" s="5" t="s">
        <v>326</v>
      </c>
      <c r="G316" s="6">
        <v>3000000</v>
      </c>
      <c r="H316" s="97"/>
    </row>
    <row r="317" spans="2:8" ht="20.100000000000001" customHeight="1" x14ac:dyDescent="0.2">
      <c r="B317" s="150"/>
      <c r="C317" s="150"/>
      <c r="D317" s="150"/>
      <c r="E317" s="150"/>
      <c r="F317" s="5" t="s">
        <v>327</v>
      </c>
      <c r="G317" s="6">
        <v>472250</v>
      </c>
      <c r="H317" s="97"/>
    </row>
    <row r="318" spans="2:8" ht="20.100000000000001" customHeight="1" x14ac:dyDescent="0.2">
      <c r="B318" s="150"/>
      <c r="C318" s="150"/>
      <c r="D318" s="150"/>
      <c r="E318" s="150"/>
      <c r="F318" s="5" t="s">
        <v>280</v>
      </c>
      <c r="G318" s="6">
        <v>19314124</v>
      </c>
      <c r="H318" s="97"/>
    </row>
    <row r="319" spans="2:8" ht="20.100000000000001" customHeight="1" x14ac:dyDescent="0.2">
      <c r="B319" s="150"/>
      <c r="C319" s="150"/>
      <c r="D319" s="150"/>
      <c r="E319" s="150"/>
      <c r="F319" s="5" t="s">
        <v>281</v>
      </c>
      <c r="G319" s="6">
        <v>5098253</v>
      </c>
      <c r="H319" s="97"/>
    </row>
    <row r="320" spans="2:8" ht="20.100000000000001" customHeight="1" x14ac:dyDescent="0.2">
      <c r="B320" s="150"/>
      <c r="C320" s="150"/>
      <c r="D320" s="150"/>
      <c r="E320" s="150"/>
      <c r="F320" s="5" t="s">
        <v>282</v>
      </c>
      <c r="G320" s="6">
        <v>5098253</v>
      </c>
      <c r="H320" s="97"/>
    </row>
    <row r="321" spans="2:8" ht="20.100000000000001" customHeight="1" x14ac:dyDescent="0.2">
      <c r="B321" s="150"/>
      <c r="C321" s="150"/>
      <c r="D321" s="150"/>
      <c r="E321" s="150"/>
      <c r="F321" s="5" t="s">
        <v>283</v>
      </c>
      <c r="G321" s="6">
        <v>5098253</v>
      </c>
      <c r="H321" s="97"/>
    </row>
    <row r="322" spans="2:8" ht="20.100000000000001" customHeight="1" x14ac:dyDescent="0.2">
      <c r="B322" s="150"/>
      <c r="C322" s="150"/>
      <c r="D322" s="150"/>
      <c r="E322" s="150"/>
      <c r="F322" s="5" t="s">
        <v>284</v>
      </c>
      <c r="G322" s="6">
        <v>53832666</v>
      </c>
      <c r="H322" s="97"/>
    </row>
    <row r="323" spans="2:8" ht="20.100000000000001" customHeight="1" x14ac:dyDescent="0.2">
      <c r="B323" s="150"/>
      <c r="C323" s="150"/>
      <c r="D323" s="150"/>
      <c r="E323" s="150"/>
      <c r="F323" s="5" t="s">
        <v>285</v>
      </c>
      <c r="G323" s="6">
        <v>2098253</v>
      </c>
      <c r="H323" s="97"/>
    </row>
    <row r="324" spans="2:8" ht="20.100000000000001" customHeight="1" x14ac:dyDescent="0.2">
      <c r="B324" s="150"/>
      <c r="C324" s="150"/>
      <c r="D324" s="150"/>
      <c r="E324" s="150"/>
      <c r="F324" s="5" t="s">
        <v>328</v>
      </c>
      <c r="G324" s="6">
        <v>3000000</v>
      </c>
      <c r="H324" s="97"/>
    </row>
    <row r="325" spans="2:8" ht="20.100000000000001" customHeight="1" x14ac:dyDescent="0.2">
      <c r="B325" s="150"/>
      <c r="C325" s="150"/>
      <c r="D325" s="150"/>
      <c r="E325" s="150"/>
      <c r="F325" s="5" t="s">
        <v>287</v>
      </c>
      <c r="G325" s="6">
        <v>347670</v>
      </c>
      <c r="H325" s="97"/>
    </row>
    <row r="326" spans="2:8" ht="20.100000000000001" customHeight="1" x14ac:dyDescent="0.2">
      <c r="B326" s="150"/>
      <c r="C326" s="150"/>
      <c r="D326" s="150"/>
      <c r="E326" s="150"/>
      <c r="F326" s="5" t="s">
        <v>288</v>
      </c>
      <c r="G326" s="6">
        <v>2000000</v>
      </c>
      <c r="H326" s="97"/>
    </row>
    <row r="327" spans="2:8" ht="20.100000000000001" customHeight="1" x14ac:dyDescent="0.2">
      <c r="B327" s="150"/>
      <c r="C327" s="150"/>
      <c r="D327" s="150"/>
      <c r="E327" s="150"/>
      <c r="F327" s="5" t="s">
        <v>329</v>
      </c>
      <c r="G327" s="6">
        <v>1000000</v>
      </c>
      <c r="H327" s="97"/>
    </row>
    <row r="328" spans="2:8" ht="20.100000000000001" customHeight="1" x14ac:dyDescent="0.2">
      <c r="B328" s="150"/>
      <c r="C328" s="150"/>
      <c r="D328" s="165" t="s">
        <v>330</v>
      </c>
      <c r="E328" s="150"/>
      <c r="F328" s="5" t="s">
        <v>246</v>
      </c>
      <c r="G328" s="6">
        <v>6797670</v>
      </c>
      <c r="H328" s="97"/>
    </row>
    <row r="329" spans="2:8" ht="20.100000000000001" customHeight="1" x14ac:dyDescent="0.2">
      <c r="B329" s="150"/>
      <c r="C329" s="150"/>
      <c r="D329" s="166"/>
      <c r="E329" s="150"/>
      <c r="F329" s="5" t="s">
        <v>251</v>
      </c>
      <c r="G329" s="6">
        <v>1523835</v>
      </c>
      <c r="H329" s="97"/>
    </row>
    <row r="330" spans="2:8" ht="20.100000000000001" customHeight="1" x14ac:dyDescent="0.2">
      <c r="B330" s="150"/>
      <c r="C330" s="150"/>
      <c r="D330" s="166"/>
      <c r="E330" s="150"/>
      <c r="F330" s="5" t="s">
        <v>174</v>
      </c>
      <c r="G330" s="6">
        <v>1523835</v>
      </c>
      <c r="H330" s="97"/>
    </row>
    <row r="331" spans="2:8" ht="20.100000000000001" customHeight="1" x14ac:dyDescent="0.2">
      <c r="B331" s="150"/>
      <c r="C331" s="150"/>
      <c r="D331" s="166"/>
      <c r="E331" s="150"/>
      <c r="F331" s="5" t="s">
        <v>176</v>
      </c>
      <c r="G331" s="6">
        <v>7000000</v>
      </c>
      <c r="H331" s="97"/>
    </row>
    <row r="332" spans="2:8" ht="20.100000000000001" customHeight="1" x14ac:dyDescent="0.2">
      <c r="B332" s="150"/>
      <c r="C332" s="150"/>
      <c r="D332" s="166"/>
      <c r="E332" s="150"/>
      <c r="F332" s="5" t="s">
        <v>187</v>
      </c>
      <c r="G332" s="6">
        <v>19722926</v>
      </c>
      <c r="H332" s="97"/>
    </row>
    <row r="333" spans="2:8" ht="20.100000000000001" customHeight="1" x14ac:dyDescent="0.2">
      <c r="B333" s="150"/>
      <c r="C333" s="150"/>
      <c r="D333" s="166"/>
      <c r="E333" s="150"/>
      <c r="F333" s="5" t="s">
        <v>190</v>
      </c>
      <c r="G333" s="6">
        <v>23791846</v>
      </c>
      <c r="H333" s="97"/>
    </row>
    <row r="334" spans="2:8" ht="20.100000000000001" customHeight="1" x14ac:dyDescent="0.2">
      <c r="B334" s="150"/>
      <c r="C334" s="150"/>
      <c r="D334" s="166"/>
      <c r="E334" s="150"/>
      <c r="F334" s="5" t="s">
        <v>170</v>
      </c>
      <c r="G334" s="6">
        <v>3047671</v>
      </c>
      <c r="H334" s="97"/>
    </row>
    <row r="335" spans="2:8" ht="20.100000000000001" customHeight="1" x14ac:dyDescent="0.2">
      <c r="B335" s="150"/>
      <c r="C335" s="150"/>
      <c r="D335" s="149" t="s">
        <v>235</v>
      </c>
      <c r="E335" s="150"/>
      <c r="F335" s="5" t="s">
        <v>211</v>
      </c>
      <c r="G335" s="6">
        <v>1601174</v>
      </c>
      <c r="H335" s="97"/>
    </row>
    <row r="336" spans="2:8" ht="20.100000000000001" customHeight="1" x14ac:dyDescent="0.2">
      <c r="B336" s="150"/>
      <c r="C336" s="150"/>
      <c r="D336" s="150"/>
      <c r="E336" s="150"/>
      <c r="F336" s="5" t="s">
        <v>212</v>
      </c>
      <c r="G336" s="6">
        <v>66319872</v>
      </c>
      <c r="H336" s="97"/>
    </row>
    <row r="337" spans="2:8" ht="20.100000000000001" customHeight="1" x14ac:dyDescent="0.2">
      <c r="B337" s="150"/>
      <c r="C337" s="150"/>
      <c r="D337" s="150"/>
      <c r="E337" s="150"/>
      <c r="F337" s="5" t="s">
        <v>213</v>
      </c>
      <c r="G337" s="6">
        <v>381658</v>
      </c>
      <c r="H337" s="97"/>
    </row>
    <row r="338" spans="2:8" ht="20.100000000000001" customHeight="1" x14ac:dyDescent="0.2">
      <c r="B338" s="150"/>
      <c r="C338" s="150"/>
      <c r="D338" s="150"/>
      <c r="E338" s="150"/>
      <c r="F338" s="5" t="s">
        <v>215</v>
      </c>
      <c r="G338" s="6">
        <v>350391</v>
      </c>
      <c r="H338" s="97"/>
    </row>
    <row r="339" spans="2:8" ht="20.100000000000001" customHeight="1" x14ac:dyDescent="0.2">
      <c r="B339" s="150"/>
      <c r="C339" s="150"/>
      <c r="D339" s="150"/>
      <c r="E339" s="150"/>
      <c r="F339" s="5" t="s">
        <v>344</v>
      </c>
      <c r="G339" s="6">
        <v>500000</v>
      </c>
      <c r="H339" s="97"/>
    </row>
    <row r="340" spans="2:8" ht="20.100000000000001" customHeight="1" x14ac:dyDescent="0.2">
      <c r="B340" s="150"/>
      <c r="C340" s="150"/>
      <c r="D340" s="150"/>
      <c r="E340" s="150"/>
      <c r="F340" s="5" t="s">
        <v>345</v>
      </c>
      <c r="G340" s="6">
        <v>395923</v>
      </c>
      <c r="H340" s="97"/>
    </row>
    <row r="341" spans="2:8" ht="20.100000000000001" customHeight="1" x14ac:dyDescent="0.2">
      <c r="B341" s="150"/>
      <c r="C341" s="150"/>
      <c r="D341" s="150"/>
      <c r="E341" s="150"/>
      <c r="F341" s="5" t="s">
        <v>221</v>
      </c>
      <c r="G341" s="6">
        <v>500000</v>
      </c>
      <c r="H341" s="97"/>
    </row>
    <row r="342" spans="2:8" ht="20.100000000000001" customHeight="1" x14ac:dyDescent="0.2">
      <c r="B342" s="150"/>
      <c r="C342" s="150"/>
      <c r="D342" s="150"/>
      <c r="E342" s="150"/>
      <c r="F342" s="5" t="s">
        <v>347</v>
      </c>
      <c r="G342" s="6">
        <v>398835</v>
      </c>
      <c r="H342" s="97"/>
    </row>
    <row r="343" spans="2:8" ht="20.100000000000001" customHeight="1" x14ac:dyDescent="0.2">
      <c r="B343" s="150"/>
      <c r="C343" s="85"/>
      <c r="D343" s="149" t="s">
        <v>439</v>
      </c>
      <c r="E343" s="150"/>
      <c r="F343" s="91" t="s">
        <v>44</v>
      </c>
      <c r="G343" s="6">
        <v>100000</v>
      </c>
      <c r="H343" s="97"/>
    </row>
    <row r="344" spans="2:8" ht="20.100000000000001" customHeight="1" x14ac:dyDescent="0.2">
      <c r="B344" s="150"/>
      <c r="C344" s="85"/>
      <c r="D344" s="150"/>
      <c r="E344" s="150"/>
      <c r="F344" s="91" t="s">
        <v>313</v>
      </c>
      <c r="G344" s="6">
        <v>44759</v>
      </c>
      <c r="H344" s="97"/>
    </row>
    <row r="345" spans="2:8" ht="20.100000000000001" customHeight="1" x14ac:dyDescent="0.2">
      <c r="B345" s="150"/>
      <c r="C345" s="85"/>
      <c r="D345" s="150"/>
      <c r="E345" s="150"/>
      <c r="F345" s="91" t="s">
        <v>314</v>
      </c>
      <c r="G345" s="6">
        <v>1600000</v>
      </c>
      <c r="H345" s="97"/>
    </row>
    <row r="346" spans="2:8" ht="20.100000000000001" customHeight="1" x14ac:dyDescent="0.2">
      <c r="B346" s="150"/>
      <c r="C346" s="102"/>
      <c r="D346" s="150"/>
      <c r="E346" s="150"/>
      <c r="F346" s="91" t="s">
        <v>45</v>
      </c>
      <c r="G346" s="6">
        <v>700000</v>
      </c>
      <c r="H346" s="97"/>
    </row>
    <row r="347" spans="2:8" ht="20.100000000000001" customHeight="1" x14ac:dyDescent="0.2">
      <c r="B347" s="150"/>
      <c r="C347" s="102"/>
      <c r="D347" s="150"/>
      <c r="E347" s="150"/>
      <c r="F347" s="91" t="s">
        <v>450</v>
      </c>
      <c r="G347" s="6">
        <v>14300000</v>
      </c>
      <c r="H347" s="97"/>
    </row>
    <row r="348" spans="2:8" ht="20.100000000000001" customHeight="1" x14ac:dyDescent="0.2">
      <c r="B348" s="150"/>
      <c r="C348" s="85"/>
      <c r="D348" s="151"/>
      <c r="E348" s="150"/>
      <c r="F348" s="91" t="s">
        <v>53</v>
      </c>
      <c r="G348" s="6">
        <v>50000</v>
      </c>
      <c r="H348" s="97"/>
    </row>
    <row r="349" spans="2:8" ht="20.100000000000001" customHeight="1" x14ac:dyDescent="0.2">
      <c r="B349" s="150"/>
      <c r="C349" s="85"/>
      <c r="D349" s="149" t="s">
        <v>440</v>
      </c>
      <c r="E349" s="150"/>
      <c r="F349" s="91" t="s">
        <v>240</v>
      </c>
      <c r="G349" s="6">
        <v>13849439</v>
      </c>
      <c r="H349" s="97"/>
    </row>
    <row r="350" spans="2:8" ht="20.100000000000001" customHeight="1" x14ac:dyDescent="0.2">
      <c r="B350" s="150"/>
      <c r="C350" s="85"/>
      <c r="D350" s="151"/>
      <c r="E350" s="150"/>
      <c r="F350" s="91" t="s">
        <v>327</v>
      </c>
      <c r="G350" s="6">
        <v>0</v>
      </c>
      <c r="H350" s="97"/>
    </row>
    <row r="351" spans="2:8" ht="20.100000000000001" customHeight="1" x14ac:dyDescent="0.2">
      <c r="B351" s="150"/>
      <c r="C351" s="85"/>
      <c r="D351" s="150" t="s">
        <v>445</v>
      </c>
      <c r="E351" s="150"/>
      <c r="F351" s="91" t="s">
        <v>264</v>
      </c>
      <c r="G351" s="86">
        <v>190000</v>
      </c>
      <c r="H351" s="98"/>
    </row>
    <row r="352" spans="2:8" ht="20.100000000000001" customHeight="1" x14ac:dyDescent="0.2">
      <c r="B352" s="150"/>
      <c r="C352" s="85"/>
      <c r="D352" s="150"/>
      <c r="E352" s="150"/>
      <c r="F352" s="91" t="s">
        <v>265</v>
      </c>
      <c r="G352" s="86">
        <v>44500000</v>
      </c>
      <c r="H352" s="98"/>
    </row>
    <row r="353" spans="2:8" ht="20.100000000000001" customHeight="1" x14ac:dyDescent="0.2">
      <c r="B353" s="150"/>
      <c r="C353" s="134"/>
      <c r="D353" s="150"/>
      <c r="E353" s="150"/>
      <c r="F353" s="91" t="s">
        <v>240</v>
      </c>
      <c r="G353" s="86">
        <v>1349979</v>
      </c>
      <c r="H353" s="98"/>
    </row>
    <row r="354" spans="2:8" ht="20.100000000000001" customHeight="1" x14ac:dyDescent="0.2">
      <c r="B354" s="150"/>
      <c r="C354" s="134"/>
      <c r="D354" s="150"/>
      <c r="E354" s="150"/>
      <c r="F354" s="91" t="s">
        <v>327</v>
      </c>
      <c r="G354" s="86">
        <v>623091</v>
      </c>
      <c r="H354" s="98"/>
    </row>
    <row r="355" spans="2:8" ht="20.100000000000001" customHeight="1" x14ac:dyDescent="0.2">
      <c r="B355" s="150"/>
      <c r="C355" s="102"/>
      <c r="D355" s="149" t="s">
        <v>449</v>
      </c>
      <c r="E355" s="150"/>
      <c r="F355" s="91" t="s">
        <v>447</v>
      </c>
      <c r="G355" s="86">
        <v>1736238</v>
      </c>
      <c r="H355" s="98"/>
    </row>
    <row r="356" spans="2:8" ht="20.100000000000001" customHeight="1" x14ac:dyDescent="0.2">
      <c r="B356" s="150"/>
      <c r="C356" s="102"/>
      <c r="D356" s="151"/>
      <c r="E356" s="150"/>
      <c r="F356" s="91" t="s">
        <v>448</v>
      </c>
      <c r="G356" s="86">
        <v>2500000</v>
      </c>
      <c r="H356" s="98"/>
    </row>
    <row r="357" spans="2:8" ht="20.100000000000001" customHeight="1" x14ac:dyDescent="0.2">
      <c r="B357" s="150"/>
      <c r="C357" s="111"/>
      <c r="D357" s="149" t="s">
        <v>480</v>
      </c>
      <c r="E357" s="150"/>
      <c r="F357" s="91" t="s">
        <v>280</v>
      </c>
      <c r="G357" s="86">
        <v>29000000</v>
      </c>
      <c r="H357" s="98"/>
    </row>
    <row r="358" spans="2:8" ht="20.100000000000001" customHeight="1" x14ac:dyDescent="0.2">
      <c r="B358" s="150"/>
      <c r="C358" s="111"/>
      <c r="D358" s="150"/>
      <c r="E358" s="150"/>
      <c r="F358" s="91" t="s">
        <v>222</v>
      </c>
      <c r="G358" s="86">
        <v>2110979</v>
      </c>
      <c r="H358" s="98"/>
    </row>
    <row r="359" spans="2:8" ht="20.100000000000001" customHeight="1" x14ac:dyDescent="0.2">
      <c r="B359" s="151"/>
      <c r="C359" s="111"/>
      <c r="D359" s="151"/>
      <c r="E359" s="151"/>
      <c r="F359" s="91" t="s">
        <v>223</v>
      </c>
      <c r="G359" s="86">
        <v>5000000</v>
      </c>
      <c r="H359" s="98"/>
    </row>
    <row r="360" spans="2:8" ht="20.100000000000001" customHeight="1" x14ac:dyDescent="0.2">
      <c r="B360" s="148" t="s">
        <v>116</v>
      </c>
      <c r="C360" s="149"/>
      <c r="D360" s="148" t="s">
        <v>322</v>
      </c>
      <c r="E360" s="149"/>
      <c r="F360" s="91" t="s">
        <v>318</v>
      </c>
      <c r="G360" s="79">
        <v>6800000</v>
      </c>
      <c r="H360" s="99"/>
    </row>
    <row r="361" spans="2:8" ht="20.100000000000001" customHeight="1" x14ac:dyDescent="0.2">
      <c r="B361" s="148"/>
      <c r="C361" s="150"/>
      <c r="D361" s="148"/>
      <c r="E361" s="150"/>
      <c r="F361" s="91" t="s">
        <v>319</v>
      </c>
      <c r="G361" s="79">
        <v>60123786</v>
      </c>
      <c r="H361" s="99"/>
    </row>
    <row r="362" spans="2:8" ht="20.100000000000001" customHeight="1" x14ac:dyDescent="0.2">
      <c r="B362" s="148"/>
      <c r="C362" s="150"/>
      <c r="D362" s="148"/>
      <c r="E362" s="150"/>
      <c r="F362" s="91" t="s">
        <v>320</v>
      </c>
      <c r="G362" s="79">
        <v>100000</v>
      </c>
      <c r="H362" s="99"/>
    </row>
    <row r="363" spans="2:8" ht="20.100000000000001" customHeight="1" x14ac:dyDescent="0.2">
      <c r="B363" s="148"/>
      <c r="C363" s="151"/>
      <c r="D363" s="148"/>
      <c r="E363" s="151"/>
      <c r="F363" s="91" t="s">
        <v>321</v>
      </c>
      <c r="G363" s="79">
        <v>1500000</v>
      </c>
      <c r="H363" s="99"/>
    </row>
    <row r="364" spans="2:8" ht="20.100000000000001" customHeight="1" x14ac:dyDescent="0.2">
      <c r="B364" s="148" t="s">
        <v>118</v>
      </c>
      <c r="C364" s="149"/>
      <c r="D364" s="148" t="s">
        <v>323</v>
      </c>
      <c r="E364" s="149"/>
      <c r="F364" s="91" t="s">
        <v>318</v>
      </c>
      <c r="G364" s="80">
        <v>50000</v>
      </c>
      <c r="H364" s="99"/>
    </row>
    <row r="365" spans="2:8" ht="20.100000000000001" customHeight="1" x14ac:dyDescent="0.2">
      <c r="B365" s="148"/>
      <c r="C365" s="150"/>
      <c r="D365" s="148"/>
      <c r="E365" s="150"/>
      <c r="F365" s="91" t="s">
        <v>319</v>
      </c>
      <c r="G365" s="79">
        <v>24716519</v>
      </c>
      <c r="H365" s="99"/>
    </row>
    <row r="366" spans="2:8" ht="20.100000000000001" customHeight="1" x14ac:dyDescent="0.2">
      <c r="B366" s="148"/>
      <c r="C366" s="150"/>
      <c r="D366" s="148"/>
      <c r="E366" s="150"/>
      <c r="F366" s="7" t="s">
        <v>320</v>
      </c>
      <c r="G366" s="79">
        <v>1400000</v>
      </c>
      <c r="H366" s="99"/>
    </row>
    <row r="367" spans="2:8" ht="20.100000000000001" customHeight="1" x14ac:dyDescent="0.2">
      <c r="B367" s="148"/>
      <c r="C367" s="151"/>
      <c r="D367" s="148"/>
      <c r="E367" s="151"/>
      <c r="F367" s="7" t="s">
        <v>321</v>
      </c>
      <c r="G367" s="79">
        <v>500000</v>
      </c>
      <c r="H367" s="99"/>
    </row>
    <row r="368" spans="2:8" ht="20.100000000000001" customHeight="1" x14ac:dyDescent="0.2">
      <c r="B368" s="148" t="s">
        <v>117</v>
      </c>
      <c r="C368" s="149"/>
      <c r="D368" s="148" t="s">
        <v>324</v>
      </c>
      <c r="E368" s="149"/>
      <c r="F368" s="7" t="s">
        <v>318</v>
      </c>
      <c r="G368" s="80">
        <v>150000</v>
      </c>
      <c r="H368" s="99"/>
    </row>
    <row r="369" spans="2:8" ht="20.100000000000001" customHeight="1" x14ac:dyDescent="0.2">
      <c r="B369" s="148"/>
      <c r="C369" s="150"/>
      <c r="D369" s="148"/>
      <c r="E369" s="150"/>
      <c r="F369" s="7" t="s">
        <v>319</v>
      </c>
      <c r="G369" s="79">
        <v>14330911</v>
      </c>
      <c r="H369" s="99"/>
    </row>
    <row r="370" spans="2:8" ht="20.100000000000001" customHeight="1" x14ac:dyDescent="0.2">
      <c r="B370" s="148"/>
      <c r="C370" s="150"/>
      <c r="D370" s="148"/>
      <c r="E370" s="150"/>
      <c r="F370" s="7" t="s">
        <v>320</v>
      </c>
      <c r="G370" s="79">
        <v>100000</v>
      </c>
      <c r="H370" s="99"/>
    </row>
    <row r="371" spans="2:8" ht="20.100000000000001" customHeight="1" x14ac:dyDescent="0.2">
      <c r="B371" s="148"/>
      <c r="C371" s="151"/>
      <c r="D371" s="148"/>
      <c r="E371" s="151"/>
      <c r="F371" s="7" t="s">
        <v>321</v>
      </c>
      <c r="G371" s="79">
        <v>200000</v>
      </c>
      <c r="H371" s="99"/>
    </row>
    <row r="372" spans="2:8" ht="20.100000000000001" customHeight="1" x14ac:dyDescent="0.2">
      <c r="B372" s="149" t="s">
        <v>459</v>
      </c>
      <c r="C372" s="149">
        <v>1</v>
      </c>
      <c r="D372" s="148" t="s">
        <v>460</v>
      </c>
      <c r="E372" s="152" t="s">
        <v>466</v>
      </c>
      <c r="F372" s="115" t="s">
        <v>263</v>
      </c>
      <c r="G372" s="79">
        <v>313577</v>
      </c>
      <c r="H372" s="83"/>
    </row>
    <row r="373" spans="2:8" ht="20.100000000000001" customHeight="1" x14ac:dyDescent="0.2">
      <c r="B373" s="150"/>
      <c r="C373" s="150"/>
      <c r="D373" s="148"/>
      <c r="E373" s="153"/>
      <c r="F373" s="115" t="s">
        <v>264</v>
      </c>
      <c r="G373" s="79">
        <v>365840</v>
      </c>
      <c r="H373" s="84"/>
    </row>
    <row r="374" spans="2:8" ht="20.100000000000001" customHeight="1" x14ac:dyDescent="0.2">
      <c r="B374" s="150"/>
      <c r="C374" s="150"/>
      <c r="D374" s="148"/>
      <c r="E374" s="153"/>
      <c r="F374" s="115" t="s">
        <v>265</v>
      </c>
      <c r="G374" s="79">
        <v>156788</v>
      </c>
      <c r="H374" s="84"/>
    </row>
    <row r="375" spans="2:8" ht="20.100000000000001" customHeight="1" x14ac:dyDescent="0.2">
      <c r="B375" s="150"/>
      <c r="C375" s="150"/>
      <c r="D375" s="148"/>
      <c r="E375" s="153"/>
      <c r="F375" s="115" t="s">
        <v>267</v>
      </c>
      <c r="G375" s="79">
        <v>209051</v>
      </c>
      <c r="H375" s="84"/>
    </row>
    <row r="376" spans="2:8" ht="20.100000000000001" customHeight="1" x14ac:dyDescent="0.2">
      <c r="B376" s="150"/>
      <c r="C376" s="150"/>
      <c r="D376" s="148"/>
      <c r="E376" s="153"/>
      <c r="F376" s="115" t="s">
        <v>268</v>
      </c>
      <c r="G376" s="79">
        <v>307928</v>
      </c>
      <c r="H376" s="84"/>
    </row>
    <row r="377" spans="2:8" ht="20.100000000000001" customHeight="1" x14ac:dyDescent="0.2">
      <c r="B377" s="150"/>
      <c r="C377" s="150"/>
      <c r="D377" s="148"/>
      <c r="E377" s="153"/>
      <c r="F377" s="115" t="s">
        <v>269</v>
      </c>
      <c r="G377" s="79">
        <v>261314</v>
      </c>
      <c r="H377" s="84"/>
    </row>
    <row r="378" spans="2:8" ht="20.100000000000001" customHeight="1" x14ac:dyDescent="0.2">
      <c r="B378" s="150"/>
      <c r="C378" s="150"/>
      <c r="D378" s="148"/>
      <c r="E378" s="153"/>
      <c r="F378" s="115" t="s">
        <v>272</v>
      </c>
      <c r="G378" s="79">
        <v>2090512</v>
      </c>
      <c r="H378" s="84"/>
    </row>
    <row r="379" spans="2:8" ht="20.100000000000001" customHeight="1" x14ac:dyDescent="0.2">
      <c r="B379" s="150"/>
      <c r="C379" s="150"/>
      <c r="D379" s="148"/>
      <c r="E379" s="153"/>
      <c r="F379" s="115" t="s">
        <v>273</v>
      </c>
      <c r="G379" s="79">
        <v>1045256</v>
      </c>
      <c r="H379" s="84"/>
    </row>
    <row r="380" spans="2:8" ht="20.100000000000001" customHeight="1" x14ac:dyDescent="0.2">
      <c r="B380" s="150"/>
      <c r="C380" s="150"/>
      <c r="D380" s="148"/>
      <c r="E380" s="153"/>
      <c r="F380" s="115" t="s">
        <v>280</v>
      </c>
      <c r="G380" s="79">
        <v>1500000</v>
      </c>
      <c r="H380" s="84"/>
    </row>
    <row r="381" spans="2:8" ht="20.100000000000001" customHeight="1" x14ac:dyDescent="0.2">
      <c r="B381" s="150"/>
      <c r="C381" s="150"/>
      <c r="D381" s="148"/>
      <c r="E381" s="153"/>
      <c r="F381" s="115" t="s">
        <v>276</v>
      </c>
      <c r="G381" s="79">
        <v>1458132</v>
      </c>
      <c r="H381" s="84"/>
    </row>
    <row r="382" spans="2:8" ht="20.100000000000001" customHeight="1" x14ac:dyDescent="0.2">
      <c r="B382" s="150"/>
      <c r="C382" s="150"/>
      <c r="D382" s="148"/>
      <c r="E382" s="153"/>
      <c r="F382" s="115" t="s">
        <v>489</v>
      </c>
      <c r="G382" s="79">
        <v>4703650</v>
      </c>
      <c r="H382" s="83"/>
    </row>
    <row r="383" spans="2:8" ht="20.100000000000001" customHeight="1" x14ac:dyDescent="0.2">
      <c r="B383" s="150"/>
      <c r="C383" s="150"/>
      <c r="D383" s="148"/>
      <c r="E383" s="153"/>
      <c r="F383" s="115" t="s">
        <v>490</v>
      </c>
      <c r="G383" s="79">
        <v>8362047</v>
      </c>
      <c r="H383" s="83"/>
    </row>
    <row r="384" spans="2:8" ht="20.100000000000001" customHeight="1" x14ac:dyDescent="0.2">
      <c r="B384" s="149" t="s">
        <v>461</v>
      </c>
      <c r="C384" s="149">
        <v>2</v>
      </c>
      <c r="D384" s="148" t="s">
        <v>462</v>
      </c>
      <c r="E384" s="152" t="s">
        <v>307</v>
      </c>
      <c r="F384" s="7" t="s">
        <v>481</v>
      </c>
      <c r="G384" s="109">
        <v>2651085</v>
      </c>
      <c r="H384" s="83"/>
    </row>
    <row r="385" spans="2:12" ht="20.100000000000001" customHeight="1" x14ac:dyDescent="0.2">
      <c r="B385" s="150"/>
      <c r="C385" s="150"/>
      <c r="D385" s="148"/>
      <c r="E385" s="153"/>
      <c r="F385" s="7" t="s">
        <v>310</v>
      </c>
      <c r="G385" s="109">
        <v>3277583</v>
      </c>
      <c r="H385" s="83"/>
    </row>
    <row r="386" spans="2:12" ht="20.100000000000001" customHeight="1" x14ac:dyDescent="0.2">
      <c r="B386" s="150"/>
      <c r="C386" s="150"/>
      <c r="D386" s="148"/>
      <c r="E386" s="153"/>
      <c r="F386" s="7" t="s">
        <v>308</v>
      </c>
      <c r="G386" s="109">
        <v>17786461</v>
      </c>
      <c r="H386" s="83"/>
    </row>
    <row r="387" spans="2:12" ht="20.100000000000001" customHeight="1" x14ac:dyDescent="0.2">
      <c r="B387" s="149" t="s">
        <v>469</v>
      </c>
      <c r="C387" s="149">
        <v>3</v>
      </c>
      <c r="D387" s="114" t="s">
        <v>463</v>
      </c>
      <c r="E387" s="149" t="s">
        <v>470</v>
      </c>
      <c r="F387" s="7" t="s">
        <v>468</v>
      </c>
      <c r="G387" s="109">
        <v>61022538</v>
      </c>
      <c r="H387" s="83"/>
    </row>
    <row r="388" spans="2:12" ht="20.100000000000001" customHeight="1" x14ac:dyDescent="0.2">
      <c r="B388" s="150"/>
      <c r="C388" s="150"/>
      <c r="D388" s="149" t="s">
        <v>464</v>
      </c>
      <c r="E388" s="150"/>
      <c r="F388" s="7" t="s">
        <v>45</v>
      </c>
      <c r="G388" s="109">
        <v>145135300</v>
      </c>
      <c r="H388" s="83"/>
    </row>
    <row r="389" spans="2:12" ht="20.100000000000001" customHeight="1" x14ac:dyDescent="0.2">
      <c r="B389" s="150"/>
      <c r="C389" s="150"/>
      <c r="D389" s="151"/>
      <c r="E389" s="150"/>
      <c r="F389" s="5" t="s">
        <v>46</v>
      </c>
      <c r="G389" s="109">
        <v>56857629</v>
      </c>
      <c r="H389" s="83"/>
    </row>
    <row r="390" spans="2:12" ht="20.100000000000001" customHeight="1" x14ac:dyDescent="0.2">
      <c r="B390" s="150"/>
      <c r="C390" s="151"/>
      <c r="D390" s="113" t="s">
        <v>465</v>
      </c>
      <c r="E390" s="151"/>
      <c r="F390" s="5" t="s">
        <v>467</v>
      </c>
      <c r="G390" s="109">
        <v>8972217</v>
      </c>
      <c r="H390" s="83"/>
    </row>
    <row r="391" spans="2:12" ht="20.100000000000001" customHeight="1" x14ac:dyDescent="0.2">
      <c r="B391" s="149" t="s">
        <v>473</v>
      </c>
      <c r="C391" s="149">
        <v>4</v>
      </c>
      <c r="D391" s="149" t="s">
        <v>472</v>
      </c>
      <c r="E391" s="149" t="s">
        <v>471</v>
      </c>
      <c r="F391" s="7" t="s">
        <v>294</v>
      </c>
      <c r="G391" s="109">
        <v>3838618</v>
      </c>
      <c r="H391" s="83"/>
    </row>
    <row r="392" spans="2:12" ht="20.100000000000001" customHeight="1" x14ac:dyDescent="0.2">
      <c r="B392" s="150"/>
      <c r="C392" s="150"/>
      <c r="D392" s="150"/>
      <c r="E392" s="150"/>
      <c r="F392" s="7" t="s">
        <v>295</v>
      </c>
      <c r="G392" s="109">
        <v>3961382</v>
      </c>
      <c r="H392" s="83"/>
    </row>
    <row r="393" spans="2:12" ht="20.100000000000001" customHeight="1" x14ac:dyDescent="0.2">
      <c r="B393" s="150"/>
      <c r="C393" s="150"/>
      <c r="D393" s="150"/>
      <c r="E393" s="150"/>
      <c r="F393" s="7" t="s">
        <v>303</v>
      </c>
      <c r="G393" s="109">
        <v>2200000</v>
      </c>
      <c r="H393" s="83"/>
      <c r="K393" s="131"/>
      <c r="L393" s="131"/>
    </row>
    <row r="394" spans="2:12" ht="20.100000000000001" customHeight="1" x14ac:dyDescent="0.2">
      <c r="B394" s="125" t="s">
        <v>474</v>
      </c>
      <c r="C394" s="124"/>
      <c r="D394" s="126" t="s">
        <v>475</v>
      </c>
      <c r="E394" s="129" t="s">
        <v>177</v>
      </c>
      <c r="F394" s="5" t="s">
        <v>176</v>
      </c>
      <c r="G394" s="109">
        <v>7000000</v>
      </c>
      <c r="H394" s="83"/>
    </row>
    <row r="395" spans="2:12" ht="20.100000000000001" customHeight="1" x14ac:dyDescent="0.2">
      <c r="B395" s="171" t="s">
        <v>474</v>
      </c>
      <c r="C395" s="172"/>
      <c r="D395" s="149" t="s">
        <v>476</v>
      </c>
      <c r="E395" s="174" t="s">
        <v>184</v>
      </c>
      <c r="F395" s="5" t="s">
        <v>187</v>
      </c>
      <c r="G395" s="110">
        <v>8085237</v>
      </c>
    </row>
    <row r="396" spans="2:12" ht="20.100000000000001" customHeight="1" x14ac:dyDescent="0.2">
      <c r="B396" s="171"/>
      <c r="C396" s="173"/>
      <c r="D396" s="150"/>
      <c r="E396" s="166"/>
      <c r="F396" s="5" t="s">
        <v>190</v>
      </c>
      <c r="G396" s="110">
        <v>4000000</v>
      </c>
    </row>
    <row r="397" spans="2:12" ht="20.100000000000001" customHeight="1" x14ac:dyDescent="0.2">
      <c r="B397" s="125" t="s">
        <v>474</v>
      </c>
      <c r="C397" s="124"/>
      <c r="D397" s="126" t="s">
        <v>477</v>
      </c>
      <c r="E397" s="129" t="s">
        <v>184</v>
      </c>
      <c r="F397" s="5" t="s">
        <v>187</v>
      </c>
      <c r="G397" s="110">
        <v>2000000</v>
      </c>
    </row>
    <row r="398" spans="2:12" ht="20.100000000000001" customHeight="1" x14ac:dyDescent="0.2">
      <c r="B398" s="127" t="s">
        <v>474</v>
      </c>
      <c r="C398" s="128"/>
      <c r="D398" s="127" t="s">
        <v>478</v>
      </c>
      <c r="E398" s="129" t="s">
        <v>188</v>
      </c>
      <c r="F398" s="5" t="s">
        <v>190</v>
      </c>
      <c r="G398" s="110">
        <v>12000000</v>
      </c>
    </row>
    <row r="399" spans="2:12" ht="15" x14ac:dyDescent="0.25">
      <c r="C399"/>
      <c r="D399"/>
      <c r="E399"/>
      <c r="F399"/>
      <c r="G399" s="175"/>
    </row>
    <row r="400" spans="2:12" ht="15" x14ac:dyDescent="0.25">
      <c r="C400"/>
      <c r="D400"/>
      <c r="E400"/>
      <c r="F400"/>
      <c r="G400" s="175"/>
      <c r="H400"/>
    </row>
    <row r="401" spans="6:8" ht="15" x14ac:dyDescent="0.25">
      <c r="F401"/>
      <c r="G401" s="175"/>
      <c r="H401"/>
    </row>
    <row r="402" spans="6:8" ht="15" x14ac:dyDescent="0.25">
      <c r="F402"/>
      <c r="G402" s="175"/>
      <c r="H402"/>
    </row>
    <row r="403" spans="6:8" ht="15" x14ac:dyDescent="0.25">
      <c r="F403"/>
      <c r="G403" s="175"/>
      <c r="H403"/>
    </row>
    <row r="404" spans="6:8" ht="15" x14ac:dyDescent="0.25">
      <c r="F404"/>
      <c r="G404" s="175"/>
      <c r="H404"/>
    </row>
    <row r="405" spans="6:8" ht="15" x14ac:dyDescent="0.25">
      <c r="G405" s="175"/>
    </row>
    <row r="406" spans="6:8" ht="15" x14ac:dyDescent="0.25">
      <c r="G406" s="175"/>
    </row>
    <row r="407" spans="6:8" ht="15" x14ac:dyDescent="0.25">
      <c r="G407" s="175"/>
    </row>
    <row r="408" spans="6:8" ht="15" x14ac:dyDescent="0.25">
      <c r="G408" s="175"/>
    </row>
    <row r="409" spans="6:8" ht="15" x14ac:dyDescent="0.25">
      <c r="G409" s="175"/>
    </row>
    <row r="410" spans="6:8" ht="15" x14ac:dyDescent="0.25">
      <c r="G410" s="175"/>
    </row>
    <row r="411" spans="6:8" ht="15" x14ac:dyDescent="0.25">
      <c r="G411" s="175"/>
    </row>
    <row r="412" spans="6:8" ht="15" x14ac:dyDescent="0.25">
      <c r="G412" s="175"/>
    </row>
    <row r="413" spans="6:8" ht="15" x14ac:dyDescent="0.25">
      <c r="G413" s="175"/>
    </row>
    <row r="414" spans="6:8" ht="15" x14ac:dyDescent="0.25">
      <c r="G414" s="175"/>
    </row>
    <row r="415" spans="6:8" ht="15" x14ac:dyDescent="0.25">
      <c r="G415" s="175"/>
    </row>
    <row r="416" spans="6:8" ht="15" x14ac:dyDescent="0.25">
      <c r="G416" s="175"/>
    </row>
    <row r="417" spans="7:7" ht="15" x14ac:dyDescent="0.25">
      <c r="G417" s="175"/>
    </row>
    <row r="418" spans="7:7" ht="15" x14ac:dyDescent="0.25">
      <c r="G418" s="175"/>
    </row>
    <row r="419" spans="7:7" ht="15" x14ac:dyDescent="0.25">
      <c r="G419" s="175"/>
    </row>
    <row r="420" spans="7:7" ht="15" x14ac:dyDescent="0.25">
      <c r="G420" s="175"/>
    </row>
    <row r="421" spans="7:7" ht="15" x14ac:dyDescent="0.25">
      <c r="G421" s="175"/>
    </row>
    <row r="422" spans="7:7" ht="15" x14ac:dyDescent="0.25">
      <c r="G422" s="175"/>
    </row>
    <row r="423" spans="7:7" ht="15" x14ac:dyDescent="0.25">
      <c r="G423" s="175"/>
    </row>
    <row r="424" spans="7:7" ht="15" x14ac:dyDescent="0.25">
      <c r="G424" s="175"/>
    </row>
    <row r="425" spans="7:7" ht="15" x14ac:dyDescent="0.25">
      <c r="G425" s="175"/>
    </row>
    <row r="426" spans="7:7" ht="15" x14ac:dyDescent="0.25">
      <c r="G426" s="175"/>
    </row>
    <row r="427" spans="7:7" ht="15" x14ac:dyDescent="0.25">
      <c r="G427" s="175"/>
    </row>
    <row r="428" spans="7:7" ht="15" x14ac:dyDescent="0.25">
      <c r="G428" s="175"/>
    </row>
    <row r="429" spans="7:7" ht="15" x14ac:dyDescent="0.25">
      <c r="G429" s="175"/>
    </row>
    <row r="430" spans="7:7" ht="15" x14ac:dyDescent="0.25">
      <c r="G430" s="175"/>
    </row>
    <row r="431" spans="7:7" ht="15" x14ac:dyDescent="0.25">
      <c r="G431" s="175"/>
    </row>
    <row r="432" spans="7:7" ht="15" x14ac:dyDescent="0.25">
      <c r="G432" s="175"/>
    </row>
    <row r="433" spans="7:7" ht="15" x14ac:dyDescent="0.25">
      <c r="G433" s="175"/>
    </row>
    <row r="434" spans="7:7" ht="15" x14ac:dyDescent="0.25">
      <c r="G434" s="175"/>
    </row>
    <row r="435" spans="7:7" ht="15" x14ac:dyDescent="0.25">
      <c r="G435" s="175"/>
    </row>
    <row r="436" spans="7:7" ht="15" x14ac:dyDescent="0.25">
      <c r="G436" s="175"/>
    </row>
    <row r="437" spans="7:7" ht="15" x14ac:dyDescent="0.25">
      <c r="G437" s="175"/>
    </row>
    <row r="438" spans="7:7" ht="15" x14ac:dyDescent="0.25">
      <c r="G438" s="175"/>
    </row>
    <row r="439" spans="7:7" ht="15" x14ac:dyDescent="0.25">
      <c r="G439" s="175"/>
    </row>
    <row r="440" spans="7:7" ht="15" x14ac:dyDescent="0.25">
      <c r="G440" s="175"/>
    </row>
    <row r="441" spans="7:7" ht="15" x14ac:dyDescent="0.25">
      <c r="G441" s="175"/>
    </row>
    <row r="442" spans="7:7" ht="15" x14ac:dyDescent="0.25">
      <c r="G442" s="175"/>
    </row>
    <row r="443" spans="7:7" ht="15" x14ac:dyDescent="0.25">
      <c r="G443" s="175"/>
    </row>
    <row r="444" spans="7:7" ht="15" x14ac:dyDescent="0.25">
      <c r="G444" s="175"/>
    </row>
    <row r="445" spans="7:7" ht="15" x14ac:dyDescent="0.25">
      <c r="G445" s="175"/>
    </row>
    <row r="446" spans="7:7" ht="15" x14ac:dyDescent="0.25">
      <c r="G446" s="175"/>
    </row>
    <row r="447" spans="7:7" ht="15" x14ac:dyDescent="0.25">
      <c r="G447" s="175"/>
    </row>
    <row r="448" spans="7:7" ht="15" x14ac:dyDescent="0.25">
      <c r="G448" s="175"/>
    </row>
    <row r="449" spans="7:7" ht="15" x14ac:dyDescent="0.25">
      <c r="G449" s="175"/>
    </row>
    <row r="450" spans="7:7" ht="15" x14ac:dyDescent="0.25">
      <c r="G450" s="175"/>
    </row>
    <row r="451" spans="7:7" ht="15" x14ac:dyDescent="0.25">
      <c r="G451" s="175"/>
    </row>
    <row r="452" spans="7:7" ht="15" x14ac:dyDescent="0.25">
      <c r="G452" s="175"/>
    </row>
    <row r="453" spans="7:7" ht="15" x14ac:dyDescent="0.25">
      <c r="G453" s="175"/>
    </row>
    <row r="454" spans="7:7" ht="15" x14ac:dyDescent="0.25">
      <c r="G454" s="175"/>
    </row>
    <row r="455" spans="7:7" ht="15" x14ac:dyDescent="0.25">
      <c r="G455" s="175"/>
    </row>
    <row r="456" spans="7:7" ht="15" x14ac:dyDescent="0.25">
      <c r="G456" s="175"/>
    </row>
    <row r="457" spans="7:7" ht="15" x14ac:dyDescent="0.25">
      <c r="G457" s="175"/>
    </row>
    <row r="458" spans="7:7" ht="15" x14ac:dyDescent="0.25">
      <c r="G458" s="175"/>
    </row>
    <row r="459" spans="7:7" ht="15" x14ac:dyDescent="0.25">
      <c r="G459" s="175"/>
    </row>
    <row r="460" spans="7:7" ht="15" x14ac:dyDescent="0.25">
      <c r="G460" s="175"/>
    </row>
    <row r="461" spans="7:7" ht="15" x14ac:dyDescent="0.25">
      <c r="G461" s="175"/>
    </row>
    <row r="462" spans="7:7" ht="15" x14ac:dyDescent="0.25">
      <c r="G462" s="175"/>
    </row>
    <row r="463" spans="7:7" ht="15" x14ac:dyDescent="0.25">
      <c r="G463" s="175"/>
    </row>
    <row r="464" spans="7:7" ht="15" x14ac:dyDescent="0.25">
      <c r="G464" s="175"/>
    </row>
    <row r="465" spans="7:7" ht="15" x14ac:dyDescent="0.25">
      <c r="G465" s="175"/>
    </row>
    <row r="466" spans="7:7" ht="15" x14ac:dyDescent="0.25">
      <c r="G466" s="175"/>
    </row>
    <row r="467" spans="7:7" ht="15" x14ac:dyDescent="0.25">
      <c r="G467" s="175"/>
    </row>
    <row r="468" spans="7:7" ht="15" x14ac:dyDescent="0.25">
      <c r="G468" s="175"/>
    </row>
    <row r="469" spans="7:7" ht="15" x14ac:dyDescent="0.25">
      <c r="G469" s="175"/>
    </row>
    <row r="470" spans="7:7" ht="15" x14ac:dyDescent="0.25">
      <c r="G470" s="175"/>
    </row>
    <row r="471" spans="7:7" ht="15" x14ac:dyDescent="0.25">
      <c r="G471" s="175"/>
    </row>
    <row r="472" spans="7:7" ht="15" x14ac:dyDescent="0.25">
      <c r="G472" s="175"/>
    </row>
    <row r="473" spans="7:7" ht="15" x14ac:dyDescent="0.25">
      <c r="G473" s="175"/>
    </row>
    <row r="474" spans="7:7" ht="15" x14ac:dyDescent="0.25">
      <c r="G474" s="175"/>
    </row>
    <row r="475" spans="7:7" ht="15" x14ac:dyDescent="0.25">
      <c r="G475" s="175"/>
    </row>
    <row r="476" spans="7:7" ht="15" x14ac:dyDescent="0.25">
      <c r="G476" s="175"/>
    </row>
    <row r="477" spans="7:7" ht="15" x14ac:dyDescent="0.25">
      <c r="G477" s="175"/>
    </row>
    <row r="478" spans="7:7" ht="15" x14ac:dyDescent="0.25">
      <c r="G478" s="175"/>
    </row>
    <row r="479" spans="7:7" ht="15" x14ac:dyDescent="0.25">
      <c r="G479" s="175"/>
    </row>
    <row r="480" spans="7:7" ht="15" x14ac:dyDescent="0.25">
      <c r="G480" s="175"/>
    </row>
    <row r="481" spans="7:7" ht="15" x14ac:dyDescent="0.25">
      <c r="G481" s="175"/>
    </row>
    <row r="482" spans="7:7" ht="15" x14ac:dyDescent="0.25">
      <c r="G482" s="175"/>
    </row>
    <row r="483" spans="7:7" ht="15" x14ac:dyDescent="0.25">
      <c r="G483" s="175"/>
    </row>
    <row r="484" spans="7:7" ht="15" x14ac:dyDescent="0.25">
      <c r="G484" s="175"/>
    </row>
    <row r="485" spans="7:7" ht="15" x14ac:dyDescent="0.25">
      <c r="G485" s="175"/>
    </row>
    <row r="486" spans="7:7" ht="15" x14ac:dyDescent="0.25">
      <c r="G486" s="175"/>
    </row>
    <row r="487" spans="7:7" ht="15" x14ac:dyDescent="0.25">
      <c r="G487" s="175"/>
    </row>
    <row r="488" spans="7:7" ht="15" x14ac:dyDescent="0.25">
      <c r="G488" s="175"/>
    </row>
    <row r="489" spans="7:7" ht="15" x14ac:dyDescent="0.25">
      <c r="G489" s="175"/>
    </row>
    <row r="490" spans="7:7" ht="15" x14ac:dyDescent="0.25">
      <c r="G490" s="175"/>
    </row>
    <row r="491" spans="7:7" ht="15" x14ac:dyDescent="0.25">
      <c r="G491" s="175"/>
    </row>
    <row r="492" spans="7:7" ht="15" x14ac:dyDescent="0.25">
      <c r="G492" s="175"/>
    </row>
    <row r="493" spans="7:7" ht="15" x14ac:dyDescent="0.25">
      <c r="G493" s="175"/>
    </row>
    <row r="494" spans="7:7" ht="15" x14ac:dyDescent="0.25">
      <c r="G494" s="175"/>
    </row>
    <row r="495" spans="7:7" ht="15" x14ac:dyDescent="0.25">
      <c r="G495" s="175"/>
    </row>
    <row r="496" spans="7:7" ht="15" x14ac:dyDescent="0.25">
      <c r="G496" s="175"/>
    </row>
    <row r="497" spans="7:7" ht="15" x14ac:dyDescent="0.25">
      <c r="G497" s="175"/>
    </row>
    <row r="498" spans="7:7" ht="15" x14ac:dyDescent="0.25">
      <c r="G498" s="175"/>
    </row>
    <row r="499" spans="7:7" ht="15" x14ac:dyDescent="0.25">
      <c r="G499" s="175"/>
    </row>
    <row r="500" spans="7:7" ht="15" x14ac:dyDescent="0.25">
      <c r="G500" s="175"/>
    </row>
    <row r="501" spans="7:7" ht="15" x14ac:dyDescent="0.25">
      <c r="G501" s="175"/>
    </row>
    <row r="502" spans="7:7" ht="15" x14ac:dyDescent="0.25">
      <c r="G502" s="175"/>
    </row>
    <row r="503" spans="7:7" ht="15" x14ac:dyDescent="0.25">
      <c r="G503" s="175"/>
    </row>
    <row r="504" spans="7:7" ht="15" x14ac:dyDescent="0.25">
      <c r="G504" s="175"/>
    </row>
    <row r="505" spans="7:7" ht="15" x14ac:dyDescent="0.25">
      <c r="G505" s="175"/>
    </row>
    <row r="506" spans="7:7" ht="15" x14ac:dyDescent="0.25">
      <c r="G506" s="175"/>
    </row>
    <row r="507" spans="7:7" ht="15" x14ac:dyDescent="0.25">
      <c r="G507" s="175"/>
    </row>
    <row r="508" spans="7:7" ht="15" x14ac:dyDescent="0.25">
      <c r="G508" s="175"/>
    </row>
    <row r="509" spans="7:7" ht="15" x14ac:dyDescent="0.25">
      <c r="G509" s="175"/>
    </row>
    <row r="510" spans="7:7" ht="15" x14ac:dyDescent="0.25">
      <c r="G510" s="175"/>
    </row>
    <row r="511" spans="7:7" ht="15" x14ac:dyDescent="0.25">
      <c r="G511" s="175"/>
    </row>
    <row r="512" spans="7:7" ht="15" x14ac:dyDescent="0.25">
      <c r="G512" s="175"/>
    </row>
    <row r="513" spans="7:7" ht="15" x14ac:dyDescent="0.25">
      <c r="G513" s="175"/>
    </row>
    <row r="514" spans="7:7" ht="15" x14ac:dyDescent="0.25">
      <c r="G514" s="175"/>
    </row>
    <row r="515" spans="7:7" ht="15" x14ac:dyDescent="0.25">
      <c r="G515" s="175"/>
    </row>
    <row r="516" spans="7:7" ht="15" x14ac:dyDescent="0.25">
      <c r="G516" s="175"/>
    </row>
    <row r="517" spans="7:7" ht="15" x14ac:dyDescent="0.25">
      <c r="G517" s="175"/>
    </row>
    <row r="518" spans="7:7" ht="15" x14ac:dyDescent="0.25">
      <c r="G518" s="175"/>
    </row>
    <row r="519" spans="7:7" ht="15" x14ac:dyDescent="0.25">
      <c r="G519" s="175"/>
    </row>
    <row r="520" spans="7:7" ht="15" x14ac:dyDescent="0.25">
      <c r="G520" s="175"/>
    </row>
    <row r="521" spans="7:7" ht="15" x14ac:dyDescent="0.25">
      <c r="G521" s="175"/>
    </row>
    <row r="522" spans="7:7" ht="15" x14ac:dyDescent="0.25">
      <c r="G522" s="175"/>
    </row>
    <row r="523" spans="7:7" ht="15" x14ac:dyDescent="0.25">
      <c r="G523" s="175"/>
    </row>
    <row r="524" spans="7:7" ht="15" x14ac:dyDescent="0.25">
      <c r="G524" s="175"/>
    </row>
    <row r="525" spans="7:7" ht="15" x14ac:dyDescent="0.25">
      <c r="G525" s="175"/>
    </row>
    <row r="526" spans="7:7" ht="15" x14ac:dyDescent="0.25">
      <c r="G526" s="175"/>
    </row>
    <row r="527" spans="7:7" ht="15" x14ac:dyDescent="0.25">
      <c r="G527" s="175"/>
    </row>
    <row r="528" spans="7:7" ht="15" x14ac:dyDescent="0.25">
      <c r="G528" s="175"/>
    </row>
    <row r="529" spans="7:7" ht="15" x14ac:dyDescent="0.25">
      <c r="G529" s="175"/>
    </row>
    <row r="530" spans="7:7" ht="15" x14ac:dyDescent="0.25">
      <c r="G530" s="175"/>
    </row>
    <row r="531" spans="7:7" ht="15" x14ac:dyDescent="0.25">
      <c r="G531" s="175"/>
    </row>
    <row r="532" spans="7:7" ht="15" x14ac:dyDescent="0.25">
      <c r="G532" s="175"/>
    </row>
    <row r="533" spans="7:7" ht="15" x14ac:dyDescent="0.25">
      <c r="G533" s="175"/>
    </row>
    <row r="534" spans="7:7" ht="15" x14ac:dyDescent="0.25">
      <c r="G534"/>
    </row>
    <row r="535" spans="7:7" ht="15" x14ac:dyDescent="0.25">
      <c r="G535"/>
    </row>
    <row r="536" spans="7:7" ht="15" x14ac:dyDescent="0.25">
      <c r="G536"/>
    </row>
    <row r="537" spans="7:7" ht="15" x14ac:dyDescent="0.25">
      <c r="G537"/>
    </row>
    <row r="538" spans="7:7" ht="15" x14ac:dyDescent="0.25">
      <c r="G538"/>
    </row>
    <row r="539" spans="7:7" ht="15" x14ac:dyDescent="0.25">
      <c r="G539"/>
    </row>
    <row r="540" spans="7:7" ht="15" x14ac:dyDescent="0.25">
      <c r="G540"/>
    </row>
    <row r="541" spans="7:7" ht="15" x14ac:dyDescent="0.25">
      <c r="G541"/>
    </row>
    <row r="542" spans="7:7" ht="15" x14ac:dyDescent="0.25">
      <c r="G542"/>
    </row>
    <row r="543" spans="7:7" ht="15" x14ac:dyDescent="0.25">
      <c r="G543"/>
    </row>
    <row r="544" spans="7:7" ht="15" x14ac:dyDescent="0.25">
      <c r="G544"/>
    </row>
    <row r="545" spans="7:7" ht="15" x14ac:dyDescent="0.25">
      <c r="G545"/>
    </row>
    <row r="546" spans="7:7" ht="15" x14ac:dyDescent="0.25">
      <c r="G546"/>
    </row>
    <row r="547" spans="7:7" ht="15" x14ac:dyDescent="0.25">
      <c r="G547"/>
    </row>
    <row r="548" spans="7:7" ht="15" x14ac:dyDescent="0.25">
      <c r="G548"/>
    </row>
    <row r="549" spans="7:7" ht="15" x14ac:dyDescent="0.25">
      <c r="G549"/>
    </row>
    <row r="550" spans="7:7" ht="15" x14ac:dyDescent="0.25">
      <c r="G550"/>
    </row>
    <row r="551" spans="7:7" ht="15" x14ac:dyDescent="0.25">
      <c r="G551"/>
    </row>
    <row r="552" spans="7:7" ht="15" x14ac:dyDescent="0.25">
      <c r="G552"/>
    </row>
    <row r="553" spans="7:7" ht="15" x14ac:dyDescent="0.25">
      <c r="G553"/>
    </row>
    <row r="554" spans="7:7" ht="15" x14ac:dyDescent="0.25">
      <c r="G554"/>
    </row>
    <row r="555" spans="7:7" ht="15" x14ac:dyDescent="0.25">
      <c r="G555"/>
    </row>
    <row r="556" spans="7:7" ht="15" x14ac:dyDescent="0.25">
      <c r="G556"/>
    </row>
    <row r="557" spans="7:7" ht="15" x14ac:dyDescent="0.25">
      <c r="G557"/>
    </row>
    <row r="558" spans="7:7" ht="15" x14ac:dyDescent="0.25">
      <c r="G558"/>
    </row>
    <row r="559" spans="7:7" ht="15" x14ac:dyDescent="0.25">
      <c r="G559"/>
    </row>
    <row r="560" spans="7:7" ht="15" x14ac:dyDescent="0.25">
      <c r="G560"/>
    </row>
    <row r="561" spans="7:7" ht="15" x14ac:dyDescent="0.25">
      <c r="G561"/>
    </row>
    <row r="562" spans="7:7" ht="15" x14ac:dyDescent="0.25">
      <c r="G562"/>
    </row>
    <row r="563" spans="7:7" ht="15" x14ac:dyDescent="0.25">
      <c r="G563"/>
    </row>
    <row r="564" spans="7:7" ht="15" x14ac:dyDescent="0.25">
      <c r="G564"/>
    </row>
    <row r="565" spans="7:7" ht="15" x14ac:dyDescent="0.25">
      <c r="G565"/>
    </row>
    <row r="566" spans="7:7" ht="15" x14ac:dyDescent="0.25">
      <c r="G566"/>
    </row>
    <row r="567" spans="7:7" ht="15" x14ac:dyDescent="0.25">
      <c r="G567"/>
    </row>
    <row r="568" spans="7:7" ht="15" x14ac:dyDescent="0.25">
      <c r="G568"/>
    </row>
    <row r="569" spans="7:7" ht="15" x14ac:dyDescent="0.25">
      <c r="G569"/>
    </row>
    <row r="570" spans="7:7" ht="15" x14ac:dyDescent="0.25">
      <c r="G570"/>
    </row>
    <row r="571" spans="7:7" ht="15" x14ac:dyDescent="0.25">
      <c r="G571"/>
    </row>
    <row r="572" spans="7:7" ht="15" x14ac:dyDescent="0.25">
      <c r="G572"/>
    </row>
    <row r="573" spans="7:7" ht="15" x14ac:dyDescent="0.25">
      <c r="G573"/>
    </row>
    <row r="574" spans="7:7" ht="15" x14ac:dyDescent="0.25">
      <c r="G574"/>
    </row>
    <row r="575" spans="7:7" ht="15" x14ac:dyDescent="0.25">
      <c r="G575"/>
    </row>
    <row r="576" spans="7:7" ht="15" x14ac:dyDescent="0.25">
      <c r="G576"/>
    </row>
    <row r="577" spans="7:7" ht="15" x14ac:dyDescent="0.25">
      <c r="G577"/>
    </row>
    <row r="578" spans="7:7" ht="15" x14ac:dyDescent="0.25">
      <c r="G578"/>
    </row>
    <row r="579" spans="7:7" ht="15" x14ac:dyDescent="0.25">
      <c r="G579"/>
    </row>
    <row r="580" spans="7:7" ht="15" x14ac:dyDescent="0.25">
      <c r="G580"/>
    </row>
    <row r="581" spans="7:7" ht="15" x14ac:dyDescent="0.25">
      <c r="G581"/>
    </row>
    <row r="582" spans="7:7" ht="15" x14ac:dyDescent="0.25">
      <c r="G582"/>
    </row>
    <row r="583" spans="7:7" ht="15" x14ac:dyDescent="0.25">
      <c r="G583"/>
    </row>
    <row r="584" spans="7:7" ht="15" x14ac:dyDescent="0.25">
      <c r="G584"/>
    </row>
    <row r="585" spans="7:7" ht="15" x14ac:dyDescent="0.25">
      <c r="G585"/>
    </row>
    <row r="586" spans="7:7" ht="15" x14ac:dyDescent="0.25">
      <c r="G586"/>
    </row>
    <row r="587" spans="7:7" ht="15" x14ac:dyDescent="0.25">
      <c r="G587"/>
    </row>
    <row r="588" spans="7:7" ht="15" x14ac:dyDescent="0.25">
      <c r="G588"/>
    </row>
    <row r="589" spans="7:7" ht="15" x14ac:dyDescent="0.25">
      <c r="G589"/>
    </row>
    <row r="590" spans="7:7" ht="15" x14ac:dyDescent="0.25">
      <c r="G590"/>
    </row>
    <row r="591" spans="7:7" ht="15" x14ac:dyDescent="0.25">
      <c r="G591"/>
    </row>
    <row r="592" spans="7:7" ht="15" x14ac:dyDescent="0.25">
      <c r="G592"/>
    </row>
    <row r="593" spans="7:7" ht="15" x14ac:dyDescent="0.25">
      <c r="G593"/>
    </row>
    <row r="594" spans="7:7" ht="15" x14ac:dyDescent="0.25">
      <c r="G594"/>
    </row>
    <row r="595" spans="7:7" ht="15" x14ac:dyDescent="0.25">
      <c r="G595"/>
    </row>
    <row r="596" spans="7:7" ht="15" x14ac:dyDescent="0.25">
      <c r="G596"/>
    </row>
    <row r="597" spans="7:7" ht="15" x14ac:dyDescent="0.25">
      <c r="G597"/>
    </row>
    <row r="598" spans="7:7" ht="15" x14ac:dyDescent="0.25">
      <c r="G598"/>
    </row>
    <row r="599" spans="7:7" ht="15" x14ac:dyDescent="0.25">
      <c r="G599"/>
    </row>
    <row r="600" spans="7:7" ht="15" x14ac:dyDescent="0.25">
      <c r="G600"/>
    </row>
    <row r="601" spans="7:7" ht="15" x14ac:dyDescent="0.25">
      <c r="G601"/>
    </row>
    <row r="602" spans="7:7" ht="15" x14ac:dyDescent="0.25">
      <c r="G602"/>
    </row>
    <row r="603" spans="7:7" ht="15" x14ac:dyDescent="0.25">
      <c r="G603"/>
    </row>
    <row r="604" spans="7:7" ht="15" x14ac:dyDescent="0.25">
      <c r="G604"/>
    </row>
    <row r="605" spans="7:7" ht="15" x14ac:dyDescent="0.25">
      <c r="G605"/>
    </row>
    <row r="606" spans="7:7" ht="15" x14ac:dyDescent="0.25">
      <c r="G606"/>
    </row>
    <row r="607" spans="7:7" ht="15" x14ac:dyDescent="0.25">
      <c r="G607"/>
    </row>
    <row r="608" spans="7:7" ht="15" x14ac:dyDescent="0.25">
      <c r="G608"/>
    </row>
    <row r="609" spans="7:7" ht="15" x14ac:dyDescent="0.25">
      <c r="G609"/>
    </row>
    <row r="610" spans="7:7" ht="15" x14ac:dyDescent="0.25">
      <c r="G610"/>
    </row>
    <row r="611" spans="7:7" ht="15" x14ac:dyDescent="0.25">
      <c r="G611"/>
    </row>
    <row r="612" spans="7:7" ht="15" x14ac:dyDescent="0.25">
      <c r="G612"/>
    </row>
    <row r="613" spans="7:7" ht="15" x14ac:dyDescent="0.25">
      <c r="G613"/>
    </row>
    <row r="614" spans="7:7" ht="15" x14ac:dyDescent="0.25">
      <c r="G614"/>
    </row>
    <row r="615" spans="7:7" ht="15" x14ac:dyDescent="0.25">
      <c r="G615"/>
    </row>
    <row r="616" spans="7:7" ht="15" x14ac:dyDescent="0.25">
      <c r="G616"/>
    </row>
    <row r="617" spans="7:7" ht="15" x14ac:dyDescent="0.25">
      <c r="G617"/>
    </row>
    <row r="618" spans="7:7" ht="15" x14ac:dyDescent="0.25">
      <c r="G618"/>
    </row>
    <row r="619" spans="7:7" ht="15" x14ac:dyDescent="0.25">
      <c r="G619"/>
    </row>
    <row r="620" spans="7:7" ht="15" x14ac:dyDescent="0.25">
      <c r="G620"/>
    </row>
    <row r="621" spans="7:7" ht="15" x14ac:dyDescent="0.25">
      <c r="G621"/>
    </row>
    <row r="622" spans="7:7" ht="15" x14ac:dyDescent="0.25">
      <c r="G622"/>
    </row>
    <row r="623" spans="7:7" ht="15" x14ac:dyDescent="0.25">
      <c r="G623"/>
    </row>
    <row r="624" spans="7:7" ht="15" x14ac:dyDescent="0.25">
      <c r="G624"/>
    </row>
    <row r="625" spans="7:7" ht="15" x14ac:dyDescent="0.25">
      <c r="G625"/>
    </row>
    <row r="626" spans="7:7" ht="15" x14ac:dyDescent="0.25">
      <c r="G626"/>
    </row>
    <row r="627" spans="7:7" ht="15" x14ac:dyDescent="0.25">
      <c r="G627"/>
    </row>
    <row r="628" spans="7:7" ht="15" x14ac:dyDescent="0.25">
      <c r="G628"/>
    </row>
    <row r="629" spans="7:7" ht="15" x14ac:dyDescent="0.25">
      <c r="G629"/>
    </row>
    <row r="630" spans="7:7" ht="15" x14ac:dyDescent="0.25">
      <c r="G630"/>
    </row>
    <row r="631" spans="7:7" ht="15" x14ac:dyDescent="0.25">
      <c r="G631"/>
    </row>
    <row r="632" spans="7:7" ht="15" x14ac:dyDescent="0.25">
      <c r="G632"/>
    </row>
    <row r="633" spans="7:7" ht="15" x14ac:dyDescent="0.25">
      <c r="G633"/>
    </row>
    <row r="634" spans="7:7" ht="15" x14ac:dyDescent="0.25">
      <c r="G634"/>
    </row>
    <row r="635" spans="7:7" ht="15" x14ac:dyDescent="0.25">
      <c r="G635"/>
    </row>
    <row r="636" spans="7:7" ht="15" x14ac:dyDescent="0.25">
      <c r="G636"/>
    </row>
    <row r="637" spans="7:7" ht="15" x14ac:dyDescent="0.25">
      <c r="G637"/>
    </row>
    <row r="638" spans="7:7" ht="15" x14ac:dyDescent="0.25">
      <c r="G638"/>
    </row>
    <row r="639" spans="7:7" ht="15" x14ac:dyDescent="0.25">
      <c r="G639"/>
    </row>
    <row r="640" spans="7:7" ht="15" x14ac:dyDescent="0.25">
      <c r="G640"/>
    </row>
    <row r="641" spans="7:7" ht="15" x14ac:dyDescent="0.25">
      <c r="G641"/>
    </row>
    <row r="642" spans="7:7" ht="15" x14ac:dyDescent="0.25">
      <c r="G642"/>
    </row>
    <row r="643" spans="7:7" ht="15" x14ac:dyDescent="0.25">
      <c r="G643"/>
    </row>
    <row r="644" spans="7:7" ht="15" x14ac:dyDescent="0.25">
      <c r="G644"/>
    </row>
    <row r="645" spans="7:7" ht="15" x14ac:dyDescent="0.25">
      <c r="G645"/>
    </row>
    <row r="646" spans="7:7" ht="15" x14ac:dyDescent="0.25">
      <c r="G646"/>
    </row>
    <row r="647" spans="7:7" ht="15" x14ac:dyDescent="0.25">
      <c r="G647"/>
    </row>
    <row r="648" spans="7:7" ht="15" x14ac:dyDescent="0.25">
      <c r="G648"/>
    </row>
    <row r="649" spans="7:7" ht="15" x14ac:dyDescent="0.25">
      <c r="G649"/>
    </row>
    <row r="650" spans="7:7" ht="15" x14ac:dyDescent="0.25">
      <c r="G650"/>
    </row>
    <row r="651" spans="7:7" ht="15" x14ac:dyDescent="0.25">
      <c r="G651"/>
    </row>
    <row r="652" spans="7:7" ht="15" x14ac:dyDescent="0.25">
      <c r="G652"/>
    </row>
    <row r="653" spans="7:7" ht="15" x14ac:dyDescent="0.25">
      <c r="G653"/>
    </row>
    <row r="654" spans="7:7" ht="15" x14ac:dyDescent="0.25">
      <c r="G654"/>
    </row>
    <row r="655" spans="7:7" ht="15" x14ac:dyDescent="0.25">
      <c r="G655"/>
    </row>
    <row r="656" spans="7:7" ht="15" x14ac:dyDescent="0.25">
      <c r="G656"/>
    </row>
    <row r="657" spans="7:7" ht="15" x14ac:dyDescent="0.25">
      <c r="G657"/>
    </row>
    <row r="658" spans="7:7" ht="15" x14ac:dyDescent="0.25">
      <c r="G658"/>
    </row>
    <row r="659" spans="7:7" ht="15" x14ac:dyDescent="0.25">
      <c r="G659"/>
    </row>
    <row r="660" spans="7:7" ht="15" x14ac:dyDescent="0.25">
      <c r="G660"/>
    </row>
    <row r="661" spans="7:7" ht="15" x14ac:dyDescent="0.25">
      <c r="G661"/>
    </row>
    <row r="662" spans="7:7" ht="15" x14ac:dyDescent="0.25">
      <c r="G662"/>
    </row>
    <row r="663" spans="7:7" ht="15" x14ac:dyDescent="0.25">
      <c r="G663"/>
    </row>
    <row r="664" spans="7:7" ht="15" x14ac:dyDescent="0.25">
      <c r="G664"/>
    </row>
    <row r="665" spans="7:7" ht="15" x14ac:dyDescent="0.25">
      <c r="G665"/>
    </row>
    <row r="666" spans="7:7" ht="15" x14ac:dyDescent="0.25">
      <c r="G666"/>
    </row>
    <row r="667" spans="7:7" ht="15" x14ac:dyDescent="0.25">
      <c r="G667"/>
    </row>
    <row r="668" spans="7:7" ht="15" x14ac:dyDescent="0.25">
      <c r="G668"/>
    </row>
    <row r="669" spans="7:7" ht="15" x14ac:dyDescent="0.25">
      <c r="G669"/>
    </row>
    <row r="670" spans="7:7" ht="15" x14ac:dyDescent="0.25">
      <c r="G670"/>
    </row>
    <row r="671" spans="7:7" ht="15" x14ac:dyDescent="0.25">
      <c r="G671"/>
    </row>
    <row r="672" spans="7:7" ht="15" x14ac:dyDescent="0.25">
      <c r="G672"/>
    </row>
    <row r="673" spans="7:7" ht="15" x14ac:dyDescent="0.25">
      <c r="G673"/>
    </row>
    <row r="674" spans="7:7" ht="15" x14ac:dyDescent="0.25">
      <c r="G674"/>
    </row>
    <row r="675" spans="7:7" ht="15" x14ac:dyDescent="0.25">
      <c r="G675"/>
    </row>
    <row r="676" spans="7:7" ht="15" x14ac:dyDescent="0.25">
      <c r="G676"/>
    </row>
    <row r="677" spans="7:7" ht="15" x14ac:dyDescent="0.25">
      <c r="G677"/>
    </row>
    <row r="678" spans="7:7" ht="15" x14ac:dyDescent="0.25">
      <c r="G678"/>
    </row>
    <row r="679" spans="7:7" ht="15" x14ac:dyDescent="0.25">
      <c r="G679"/>
    </row>
    <row r="680" spans="7:7" ht="15" x14ac:dyDescent="0.25">
      <c r="G680"/>
    </row>
    <row r="681" spans="7:7" ht="15" x14ac:dyDescent="0.25">
      <c r="G681"/>
    </row>
  </sheetData>
  <mergeCells count="150">
    <mergeCell ref="E315:E359"/>
    <mergeCell ref="D364:D367"/>
    <mergeCell ref="D395:D396"/>
    <mergeCell ref="B395:B396"/>
    <mergeCell ref="C395:C396"/>
    <mergeCell ref="B391:B393"/>
    <mergeCell ref="E391:E393"/>
    <mergeCell ref="C391:C393"/>
    <mergeCell ref="D391:D393"/>
    <mergeCell ref="E395:E396"/>
    <mergeCell ref="D384:D386"/>
    <mergeCell ref="B384:B386"/>
    <mergeCell ref="C384:C386"/>
    <mergeCell ref="E372:E383"/>
    <mergeCell ref="E384:E386"/>
    <mergeCell ref="B387:B390"/>
    <mergeCell ref="C387:C390"/>
    <mergeCell ref="B372:B383"/>
    <mergeCell ref="D372:D383"/>
    <mergeCell ref="C372:C383"/>
    <mergeCell ref="D388:D389"/>
    <mergeCell ref="E387:E390"/>
    <mergeCell ref="E261:E263"/>
    <mergeCell ref="D188:D195"/>
    <mergeCell ref="D204:D211"/>
    <mergeCell ref="E172:E211"/>
    <mergeCell ref="E240:E257"/>
    <mergeCell ref="D180:D187"/>
    <mergeCell ref="B2:G2"/>
    <mergeCell ref="D368:D371"/>
    <mergeCell ref="D335:D342"/>
    <mergeCell ref="D328:D334"/>
    <mergeCell ref="E360:E363"/>
    <mergeCell ref="E364:E367"/>
    <mergeCell ref="E368:E371"/>
    <mergeCell ref="D98:D104"/>
    <mergeCell ref="D105:D107"/>
    <mergeCell ref="D108:D113"/>
    <mergeCell ref="D114:D119"/>
    <mergeCell ref="E108:E121"/>
    <mergeCell ref="E98:E107"/>
    <mergeCell ref="D278:D280"/>
    <mergeCell ref="E278:E280"/>
    <mergeCell ref="D5:D7"/>
    <mergeCell ref="D8:D22"/>
    <mergeCell ref="D26:D37"/>
    <mergeCell ref="E212:E228"/>
    <mergeCell ref="E229:E236"/>
    <mergeCell ref="E237:E239"/>
    <mergeCell ref="D218:D222"/>
    <mergeCell ref="E168:E170"/>
    <mergeCell ref="E148:E150"/>
    <mergeCell ref="E151:E156"/>
    <mergeCell ref="E157:E162"/>
    <mergeCell ref="E163:E167"/>
    <mergeCell ref="E122:E127"/>
    <mergeCell ref="E128:E132"/>
    <mergeCell ref="E133:E135"/>
    <mergeCell ref="D87:D89"/>
    <mergeCell ref="D90:D92"/>
    <mergeCell ref="E5:E23"/>
    <mergeCell ref="B51:B171"/>
    <mergeCell ref="E137:E142"/>
    <mergeCell ref="E143:E147"/>
    <mergeCell ref="D151:D156"/>
    <mergeCell ref="D157:D162"/>
    <mergeCell ref="D163:D167"/>
    <mergeCell ref="D148:D150"/>
    <mergeCell ref="D143:D147"/>
    <mergeCell ref="D38:D50"/>
    <mergeCell ref="D122:D127"/>
    <mergeCell ref="D128:D132"/>
    <mergeCell ref="D133:D135"/>
    <mergeCell ref="B5:B50"/>
    <mergeCell ref="C5:C50"/>
    <mergeCell ref="E26:E50"/>
    <mergeCell ref="D24:D25"/>
    <mergeCell ref="E24:E25"/>
    <mergeCell ref="E93:E97"/>
    <mergeCell ref="D95:D97"/>
    <mergeCell ref="D51:D56"/>
    <mergeCell ref="D57:D62"/>
    <mergeCell ref="E51:E71"/>
    <mergeCell ref="D63:D70"/>
    <mergeCell ref="E72:E86"/>
    <mergeCell ref="E87:E92"/>
    <mergeCell ref="D72:D76"/>
    <mergeCell ref="D77:D81"/>
    <mergeCell ref="D82:D86"/>
    <mergeCell ref="B172:B211"/>
    <mergeCell ref="C51:C211"/>
    <mergeCell ref="B229:B257"/>
    <mergeCell ref="D289:D290"/>
    <mergeCell ref="B212:B228"/>
    <mergeCell ref="C212:C228"/>
    <mergeCell ref="D224:D227"/>
    <mergeCell ref="D212:D217"/>
    <mergeCell ref="D196:D203"/>
    <mergeCell ref="D237:D239"/>
    <mergeCell ref="C229:C239"/>
    <mergeCell ref="D229:D234"/>
    <mergeCell ref="D168:D170"/>
    <mergeCell ref="D137:D142"/>
    <mergeCell ref="D284:D285"/>
    <mergeCell ref="C278:C299"/>
    <mergeCell ref="D294:D295"/>
    <mergeCell ref="D235:D236"/>
    <mergeCell ref="D258:D260"/>
    <mergeCell ref="D261:D263"/>
    <mergeCell ref="D273:D277"/>
    <mergeCell ref="D172:D179"/>
    <mergeCell ref="B300:B313"/>
    <mergeCell ref="B278:B299"/>
    <mergeCell ref="C300:C313"/>
    <mergeCell ref="E310:E311"/>
    <mergeCell ref="E303:E304"/>
    <mergeCell ref="E284:E285"/>
    <mergeCell ref="E294:E295"/>
    <mergeCell ref="D267:D272"/>
    <mergeCell ref="D240:D245"/>
    <mergeCell ref="D246:D251"/>
    <mergeCell ref="D252:D257"/>
    <mergeCell ref="E267:E277"/>
    <mergeCell ref="D291:D293"/>
    <mergeCell ref="D287:D288"/>
    <mergeCell ref="B258:B277"/>
    <mergeCell ref="D264:D266"/>
    <mergeCell ref="E289:E290"/>
    <mergeCell ref="E291:E293"/>
    <mergeCell ref="C258:C277"/>
    <mergeCell ref="E287:E288"/>
    <mergeCell ref="D310:D311"/>
    <mergeCell ref="D303:D304"/>
    <mergeCell ref="E264:E266"/>
    <mergeCell ref="E258:E260"/>
    <mergeCell ref="B368:B371"/>
    <mergeCell ref="C368:C371"/>
    <mergeCell ref="C364:C367"/>
    <mergeCell ref="C360:C363"/>
    <mergeCell ref="B360:B363"/>
    <mergeCell ref="C315:C342"/>
    <mergeCell ref="B364:B367"/>
    <mergeCell ref="D343:D348"/>
    <mergeCell ref="D349:D350"/>
    <mergeCell ref="D351:D354"/>
    <mergeCell ref="D314:D327"/>
    <mergeCell ref="B314:B359"/>
    <mergeCell ref="D357:D359"/>
    <mergeCell ref="D360:D363"/>
    <mergeCell ref="D355:D356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K13"/>
  <sheetViews>
    <sheetView zoomScale="90" zoomScaleNormal="90" workbookViewId="0">
      <selection activeCell="C11" sqref="C11:F11"/>
    </sheetView>
  </sheetViews>
  <sheetFormatPr defaultRowHeight="15" x14ac:dyDescent="0.25"/>
  <cols>
    <col min="2" max="2" width="29.85546875" bestFit="1" customWidth="1"/>
    <col min="3" max="3" width="12.42578125" bestFit="1" customWidth="1"/>
    <col min="4" max="4" width="11.42578125" bestFit="1" customWidth="1"/>
    <col min="5" max="5" width="12.42578125" bestFit="1" customWidth="1"/>
    <col min="6" max="6" width="11.42578125" bestFit="1" customWidth="1"/>
    <col min="7" max="7" width="12.42578125" bestFit="1" customWidth="1"/>
  </cols>
  <sheetData>
    <row r="5" spans="2:11" x14ac:dyDescent="0.25">
      <c r="B5" t="s">
        <v>383</v>
      </c>
      <c r="C5" s="54">
        <v>43203791</v>
      </c>
      <c r="D5" s="54">
        <v>7808325</v>
      </c>
      <c r="E5" s="54">
        <v>10853569</v>
      </c>
      <c r="F5" s="54">
        <v>4468338</v>
      </c>
      <c r="G5" s="55">
        <v>66334023</v>
      </c>
      <c r="H5" s="70">
        <f>C5/G5</f>
        <v>0.65130666053527309</v>
      </c>
      <c r="I5" s="70">
        <f>D5/G5</f>
        <v>0.11771221835889556</v>
      </c>
      <c r="J5" s="70">
        <f>E5/G5</f>
        <v>0.16361994206200942</v>
      </c>
      <c r="K5" s="70">
        <f>F5/G5</f>
        <v>6.7361179043821898E-2</v>
      </c>
    </row>
    <row r="6" spans="2:11" x14ac:dyDescent="0.25">
      <c r="B6" t="s">
        <v>384</v>
      </c>
      <c r="C6" s="54">
        <v>15679209</v>
      </c>
      <c r="D6" s="54">
        <v>6352388</v>
      </c>
      <c r="E6" s="54">
        <v>3553403</v>
      </c>
      <c r="F6" s="54">
        <v>8178766</v>
      </c>
      <c r="G6" s="55">
        <v>33763766</v>
      </c>
      <c r="H6" s="70">
        <f t="shared" ref="H6:H11" si="0">C6/G6</f>
        <v>0.46437974365774243</v>
      </c>
      <c r="I6" s="70">
        <f t="shared" ref="I6:I11" si="1">D6/G6</f>
        <v>0.18814216399912262</v>
      </c>
      <c r="J6" s="70">
        <f t="shared" ref="J6:J11" si="2">E6/G6</f>
        <v>0.10524308810812159</v>
      </c>
      <c r="K6" s="70">
        <f t="shared" ref="K6:K11" si="3">F6/G6</f>
        <v>0.24223500423501335</v>
      </c>
    </row>
    <row r="7" spans="2:11" x14ac:dyDescent="0.25">
      <c r="B7" t="s">
        <v>385</v>
      </c>
      <c r="C7" s="54">
        <v>5029500</v>
      </c>
      <c r="D7" s="54">
        <v>7837997</v>
      </c>
      <c r="E7" s="54">
        <v>3276672</v>
      </c>
      <c r="F7" s="54">
        <v>3975605</v>
      </c>
      <c r="G7" s="55">
        <v>20119774</v>
      </c>
      <c r="H7" s="70">
        <f t="shared" si="0"/>
        <v>0.24997795700886102</v>
      </c>
      <c r="I7" s="70">
        <f t="shared" si="1"/>
        <v>0.38956685099941979</v>
      </c>
      <c r="J7" s="70">
        <f t="shared" si="2"/>
        <v>0.16285829055535117</v>
      </c>
      <c r="K7" s="70">
        <f t="shared" si="3"/>
        <v>0.19759690143636802</v>
      </c>
    </row>
    <row r="8" spans="2:11" x14ac:dyDescent="0.25">
      <c r="B8" t="s">
        <v>386</v>
      </c>
      <c r="C8" s="54">
        <v>10110532</v>
      </c>
      <c r="D8" s="54">
        <v>0</v>
      </c>
      <c r="E8" s="54">
        <v>1618862</v>
      </c>
      <c r="F8" s="54">
        <v>0</v>
      </c>
      <c r="G8" s="55">
        <v>11279394</v>
      </c>
      <c r="H8" s="70">
        <f t="shared" si="0"/>
        <v>0.89637191501600177</v>
      </c>
      <c r="I8" s="70">
        <f t="shared" si="1"/>
        <v>0</v>
      </c>
      <c r="J8" s="70">
        <f t="shared" si="2"/>
        <v>0.14352384534133661</v>
      </c>
      <c r="K8" s="70">
        <f t="shared" si="3"/>
        <v>0</v>
      </c>
    </row>
    <row r="9" spans="2:11" x14ac:dyDescent="0.25">
      <c r="B9" t="s">
        <v>387</v>
      </c>
      <c r="C9" s="54">
        <v>3595468</v>
      </c>
      <c r="D9" s="54">
        <v>2211845</v>
      </c>
      <c r="E9" s="54">
        <v>0</v>
      </c>
      <c r="F9" s="54">
        <v>192687</v>
      </c>
      <c r="G9" s="55">
        <v>6000000</v>
      </c>
      <c r="H9" s="70">
        <f t="shared" si="0"/>
        <v>0.59924466666666665</v>
      </c>
      <c r="I9" s="70">
        <f t="shared" si="1"/>
        <v>0.36864083333333331</v>
      </c>
      <c r="J9" s="70">
        <f t="shared" si="2"/>
        <v>0</v>
      </c>
      <c r="K9" s="70">
        <f t="shared" si="3"/>
        <v>3.2114499999999997E-2</v>
      </c>
    </row>
    <row r="10" spans="2:11" x14ac:dyDescent="0.25">
      <c r="B10" t="s">
        <v>388</v>
      </c>
      <c r="C10" s="54">
        <v>47054882</v>
      </c>
      <c r="D10" s="54">
        <v>9291968</v>
      </c>
      <c r="E10" s="54">
        <v>4426048</v>
      </c>
      <c r="F10" s="54">
        <v>8030344</v>
      </c>
      <c r="G10" s="55">
        <v>68803242</v>
      </c>
      <c r="H10" s="70">
        <f t="shared" si="0"/>
        <v>0.6839050113365297</v>
      </c>
      <c r="I10" s="70">
        <f t="shared" si="1"/>
        <v>0.1350513105181875</v>
      </c>
      <c r="J10" s="70">
        <f t="shared" si="2"/>
        <v>6.4329061703226137E-2</v>
      </c>
      <c r="K10" s="70">
        <f t="shared" si="3"/>
        <v>0.11671461644205661</v>
      </c>
    </row>
    <row r="11" spans="2:11" x14ac:dyDescent="0.25">
      <c r="B11" t="s">
        <v>389</v>
      </c>
      <c r="C11" s="54">
        <v>23753434</v>
      </c>
      <c r="D11" s="54">
        <v>18292973</v>
      </c>
      <c r="E11" s="54">
        <v>18112669</v>
      </c>
      <c r="F11" s="54">
        <v>10368542</v>
      </c>
      <c r="G11" s="55">
        <v>70527618</v>
      </c>
      <c r="H11" s="70">
        <f t="shared" si="0"/>
        <v>0.33679620372263247</v>
      </c>
      <c r="I11" s="70">
        <f t="shared" si="1"/>
        <v>0.25937318626016831</v>
      </c>
      <c r="J11" s="70">
        <f t="shared" si="2"/>
        <v>0.25681668421014869</v>
      </c>
      <c r="K11" s="70">
        <f t="shared" si="3"/>
        <v>0.1470139258070505</v>
      </c>
    </row>
    <row r="12" spans="2:11" x14ac:dyDescent="0.25">
      <c r="C12" s="54"/>
      <c r="D12" s="54"/>
      <c r="E12" s="54"/>
      <c r="F12" s="54"/>
      <c r="G12" s="54"/>
    </row>
    <row r="13" spans="2:11" x14ac:dyDescent="0.25">
      <c r="C13" s="54"/>
      <c r="D13" s="54"/>
      <c r="E13" s="54"/>
      <c r="F13" s="54"/>
      <c r="G13" s="5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J33"/>
  <sheetViews>
    <sheetView topLeftCell="K1" workbookViewId="0">
      <selection activeCell="AF26" sqref="AF26"/>
    </sheetView>
  </sheetViews>
  <sheetFormatPr defaultRowHeight="15" x14ac:dyDescent="0.25"/>
  <cols>
    <col min="5" max="5" width="10.7109375" bestFit="1" customWidth="1"/>
    <col min="6" max="6" width="10.5703125" bestFit="1" customWidth="1"/>
    <col min="7" max="7" width="11.5703125" bestFit="1" customWidth="1"/>
    <col min="10" max="11" width="11.42578125" bestFit="1" customWidth="1"/>
    <col min="14" max="14" width="10.85546875" bestFit="1" customWidth="1"/>
    <col min="15" max="15" width="11.5703125" bestFit="1" customWidth="1"/>
    <col min="18" max="18" width="11.42578125" bestFit="1" customWidth="1"/>
    <col min="19" max="19" width="11.5703125" bestFit="1" customWidth="1"/>
    <col min="22" max="23" width="10" bestFit="1" customWidth="1"/>
    <col min="26" max="28" width="11.42578125" bestFit="1" customWidth="1"/>
    <col min="31" max="32" width="11.42578125" bestFit="1" customWidth="1"/>
  </cols>
  <sheetData>
    <row r="3" spans="2:36" x14ac:dyDescent="0.25">
      <c r="B3" s="57" t="s">
        <v>111</v>
      </c>
      <c r="I3" s="57" t="s">
        <v>203</v>
      </c>
      <c r="M3" s="67" t="s">
        <v>409</v>
      </c>
      <c r="Q3" s="67" t="s">
        <v>411</v>
      </c>
      <c r="U3" s="67" t="s">
        <v>411</v>
      </c>
      <c r="Y3" s="67" t="s">
        <v>416</v>
      </c>
      <c r="AD3" s="67" t="s">
        <v>421</v>
      </c>
    </row>
    <row r="4" spans="2:36" x14ac:dyDescent="0.25">
      <c r="B4" s="57"/>
      <c r="I4" s="57"/>
      <c r="M4" s="67"/>
      <c r="Q4" s="67"/>
      <c r="U4" s="67"/>
      <c r="Y4" s="67"/>
      <c r="AD4" s="67"/>
    </row>
    <row r="5" spans="2:36" x14ac:dyDescent="0.25">
      <c r="B5" s="57"/>
      <c r="I5" s="57"/>
      <c r="M5" s="67"/>
      <c r="Q5" s="67"/>
      <c r="U5" s="67"/>
      <c r="Y5" s="67"/>
      <c r="AD5" s="67"/>
    </row>
    <row r="6" spans="2:36" x14ac:dyDescent="0.25">
      <c r="B6" s="57"/>
      <c r="E6" t="s">
        <v>393</v>
      </c>
      <c r="F6" t="s">
        <v>398</v>
      </c>
      <c r="G6" t="s">
        <v>399</v>
      </c>
      <c r="I6" s="57"/>
      <c r="J6" t="s">
        <v>398</v>
      </c>
      <c r="K6" t="s">
        <v>401</v>
      </c>
      <c r="M6" s="67"/>
      <c r="N6" t="s">
        <v>398</v>
      </c>
      <c r="O6" t="s">
        <v>401</v>
      </c>
      <c r="Q6" s="67"/>
      <c r="R6" t="s">
        <v>398</v>
      </c>
      <c r="S6" t="s">
        <v>401</v>
      </c>
      <c r="U6" s="67"/>
      <c r="V6" t="s">
        <v>398</v>
      </c>
      <c r="W6" t="s">
        <v>401</v>
      </c>
      <c r="Y6" s="67"/>
      <c r="Z6" t="s">
        <v>393</v>
      </c>
      <c r="AA6" t="s">
        <v>398</v>
      </c>
      <c r="AB6" t="s">
        <v>399</v>
      </c>
      <c r="AD6" s="67"/>
      <c r="AE6" t="s">
        <v>398</v>
      </c>
      <c r="AF6" t="s">
        <v>399</v>
      </c>
    </row>
    <row r="7" spans="2:36" x14ac:dyDescent="0.25">
      <c r="B7" s="58">
        <f>E7-E8</f>
        <v>543458</v>
      </c>
      <c r="C7" s="54">
        <f>F7-F8</f>
        <v>410918.11178923072</v>
      </c>
      <c r="D7" s="54">
        <f>G7-G8</f>
        <v>3127423.5529213538</v>
      </c>
      <c r="E7" s="54">
        <v>1558558</v>
      </c>
      <c r="F7" s="54">
        <v>1178453</v>
      </c>
      <c r="G7" s="54">
        <v>8968993</v>
      </c>
      <c r="H7" s="54"/>
      <c r="I7" s="57"/>
      <c r="J7" s="2">
        <v>2823530</v>
      </c>
      <c r="K7" s="2">
        <v>3134782</v>
      </c>
      <c r="M7" s="67"/>
      <c r="N7" s="54">
        <v>1647059</v>
      </c>
      <c r="O7" s="54">
        <v>1903489</v>
      </c>
      <c r="Q7" s="67"/>
      <c r="R7" s="2">
        <v>1470589</v>
      </c>
      <c r="S7" s="2">
        <v>599304</v>
      </c>
      <c r="T7" s="65"/>
      <c r="U7" s="67"/>
      <c r="V7" s="54">
        <v>529993</v>
      </c>
      <c r="W7" s="54">
        <v>528831</v>
      </c>
      <c r="X7" s="65"/>
      <c r="Y7" s="67"/>
      <c r="Z7" s="2">
        <v>1617370</v>
      </c>
      <c r="AA7" s="2">
        <v>4543445</v>
      </c>
      <c r="AB7" s="2">
        <v>5980934</v>
      </c>
      <c r="AC7" s="69"/>
      <c r="AD7" s="67"/>
      <c r="AE7" s="2">
        <v>9965301</v>
      </c>
      <c r="AF7" s="2">
        <v>2480750</v>
      </c>
    </row>
    <row r="8" spans="2:36" x14ac:dyDescent="0.25">
      <c r="B8" s="57"/>
      <c r="E8" s="54">
        <v>1015100</v>
      </c>
      <c r="F8" s="54">
        <f>F7*H8</f>
        <v>767534.88821076928</v>
      </c>
      <c r="G8" s="54">
        <f>G7*H8</f>
        <v>5841569.4470786462</v>
      </c>
      <c r="H8" s="53">
        <f>E8/E7</f>
        <v>0.65130716983262738</v>
      </c>
      <c r="I8" s="57"/>
      <c r="J8" s="2">
        <f>$J$7*L8</f>
        <v>1298823.8</v>
      </c>
      <c r="K8" s="2">
        <f>$K$7*L8</f>
        <v>1441999.72</v>
      </c>
      <c r="L8" s="53">
        <v>0.46</v>
      </c>
      <c r="M8" s="67"/>
      <c r="N8" s="2">
        <f>$N$7*P8</f>
        <v>411764.75</v>
      </c>
      <c r="O8" s="66">
        <f>$O$7*P8</f>
        <v>475872.25</v>
      </c>
      <c r="P8" s="53">
        <v>0.25</v>
      </c>
      <c r="Q8" s="67"/>
      <c r="R8" s="2">
        <f>R7*T8</f>
        <v>1264706.54</v>
      </c>
      <c r="S8" s="2">
        <f>S7*T8</f>
        <v>515401.44</v>
      </c>
      <c r="T8" s="65">
        <v>0.86</v>
      </c>
      <c r="U8" s="67"/>
      <c r="V8" s="2">
        <f>V7*X8</f>
        <v>317995.8</v>
      </c>
      <c r="W8" s="2">
        <f>W7*X8</f>
        <v>317298.59999999998</v>
      </c>
      <c r="X8" s="65">
        <v>0.6</v>
      </c>
      <c r="Y8" s="67"/>
      <c r="Z8" s="2">
        <v>1107174</v>
      </c>
      <c r="AA8" s="2">
        <f>AA7*AC8</f>
        <v>3089542.6</v>
      </c>
      <c r="AB8" s="2">
        <f>AB7*AC8</f>
        <v>4067035.12</v>
      </c>
      <c r="AC8" s="69">
        <v>0.68</v>
      </c>
      <c r="AD8" s="67"/>
      <c r="AE8" s="2">
        <f>AE7*AG8</f>
        <v>3288549.33</v>
      </c>
      <c r="AF8" s="2">
        <f>AF7*AG8</f>
        <v>818647.5</v>
      </c>
      <c r="AG8" s="56">
        <v>0.33</v>
      </c>
      <c r="AH8" s="56"/>
      <c r="AI8" s="56"/>
      <c r="AJ8" s="56"/>
    </row>
    <row r="9" spans="2:36" x14ac:dyDescent="0.25">
      <c r="B9" s="57"/>
      <c r="E9" s="54">
        <f>E7*H9</f>
        <v>187026.96</v>
      </c>
      <c r="F9" s="54">
        <f>F7*H9</f>
        <v>141414.35999999999</v>
      </c>
      <c r="G9" s="54">
        <f>G7*H9</f>
        <v>1076279.1599999999</v>
      </c>
      <c r="H9" s="53">
        <v>0.12</v>
      </c>
      <c r="I9" s="57"/>
      <c r="J9" s="2">
        <f t="shared" ref="J9:J11" si="0">$J$7*L9</f>
        <v>536470.69999999995</v>
      </c>
      <c r="K9" s="2">
        <f t="shared" ref="K9:K11" si="1">$K$7*L9</f>
        <v>595608.57999999996</v>
      </c>
      <c r="L9" s="53">
        <v>0.19</v>
      </c>
      <c r="M9" s="67"/>
      <c r="N9" s="2">
        <f t="shared" ref="N9:N11" si="2">$N$7*P9</f>
        <v>642353.01</v>
      </c>
      <c r="O9" s="66">
        <f t="shared" ref="O9:O11" si="3">$O$7*P9</f>
        <v>742360.71000000008</v>
      </c>
      <c r="P9" s="53">
        <v>0.39</v>
      </c>
      <c r="Q9" s="67"/>
      <c r="R9" s="2">
        <f>R7*T9</f>
        <v>0</v>
      </c>
      <c r="S9" s="2">
        <f>S7*T9</f>
        <v>0</v>
      </c>
      <c r="T9" s="65">
        <v>0</v>
      </c>
      <c r="U9" s="67"/>
      <c r="V9" s="2">
        <f>V7*X9</f>
        <v>196097.41</v>
      </c>
      <c r="W9" s="2">
        <f>W7*X9</f>
        <v>195667.47</v>
      </c>
      <c r="X9" s="65">
        <v>0.37</v>
      </c>
      <c r="Y9" s="67"/>
      <c r="Z9" s="2">
        <v>218635</v>
      </c>
      <c r="AA9" s="2">
        <f>AA7*AC9</f>
        <v>636082.30000000005</v>
      </c>
      <c r="AB9" s="2">
        <f>AB7*AC9</f>
        <v>837330.76000000013</v>
      </c>
      <c r="AC9" s="65">
        <v>0.14000000000000001</v>
      </c>
      <c r="AD9" s="67"/>
      <c r="AE9" s="2">
        <f>AE7*AG9</f>
        <v>2590978.2600000002</v>
      </c>
      <c r="AF9" s="2">
        <f>AF7*AG9</f>
        <v>644995</v>
      </c>
      <c r="AG9" s="56">
        <v>0.26</v>
      </c>
    </row>
    <row r="10" spans="2:36" x14ac:dyDescent="0.25">
      <c r="B10" s="57"/>
      <c r="E10" s="54">
        <f>E7*H10</f>
        <v>249369.28</v>
      </c>
      <c r="F10" s="54">
        <f>F7*H10</f>
        <v>188552.48</v>
      </c>
      <c r="G10" s="54">
        <f>G7*H10</f>
        <v>1435038.8800000001</v>
      </c>
      <c r="H10" s="53">
        <v>0.16</v>
      </c>
      <c r="I10" s="57"/>
      <c r="J10" s="2">
        <f t="shared" si="0"/>
        <v>310588.3</v>
      </c>
      <c r="K10" s="2">
        <f t="shared" si="1"/>
        <v>344826.02</v>
      </c>
      <c r="L10" s="53">
        <v>0.11</v>
      </c>
      <c r="M10" s="67"/>
      <c r="N10" s="2">
        <f t="shared" si="2"/>
        <v>263529.44</v>
      </c>
      <c r="O10" s="66">
        <f t="shared" si="3"/>
        <v>304558.24</v>
      </c>
      <c r="P10" s="53">
        <v>0.16</v>
      </c>
      <c r="Q10" s="67"/>
      <c r="R10" s="2">
        <f>R7*T10</f>
        <v>205882.46000000002</v>
      </c>
      <c r="S10" s="2">
        <f>S7*T10</f>
        <v>83902.560000000012</v>
      </c>
      <c r="T10" s="65">
        <v>0.14000000000000001</v>
      </c>
      <c r="U10" s="67"/>
      <c r="V10" s="2">
        <f>V7*X10</f>
        <v>0</v>
      </c>
      <c r="W10" s="2">
        <f>W7*X10</f>
        <v>0</v>
      </c>
      <c r="X10" s="65">
        <v>0</v>
      </c>
      <c r="Y10" s="67"/>
      <c r="Z10" s="2">
        <v>104142</v>
      </c>
      <c r="AA10" s="2">
        <f>AA7*AC10</f>
        <v>272606.7</v>
      </c>
      <c r="AB10" s="2">
        <f>AB7*AC10</f>
        <v>358856.04</v>
      </c>
      <c r="AC10" s="65">
        <v>0.06</v>
      </c>
      <c r="AD10" s="67"/>
      <c r="AE10" s="2">
        <f>AE7*AG10</f>
        <v>2590978.2600000002</v>
      </c>
      <c r="AF10" s="2">
        <f>AF7*AG10</f>
        <v>644995</v>
      </c>
      <c r="AG10" s="56">
        <v>0.26</v>
      </c>
    </row>
    <row r="11" spans="2:36" x14ac:dyDescent="0.25">
      <c r="B11" s="57"/>
      <c r="E11" s="54">
        <f>E7*H11</f>
        <v>109099.06000000001</v>
      </c>
      <c r="F11" s="54">
        <f>F7*H11</f>
        <v>82491.710000000006</v>
      </c>
      <c r="G11" s="54">
        <f>G7*H11</f>
        <v>627829.51</v>
      </c>
      <c r="H11" s="53">
        <v>7.0000000000000007E-2</v>
      </c>
      <c r="I11" s="57"/>
      <c r="J11" s="2">
        <f t="shared" si="0"/>
        <v>677647.2</v>
      </c>
      <c r="K11" s="2">
        <f t="shared" si="1"/>
        <v>752347.67999999993</v>
      </c>
      <c r="L11" s="53">
        <v>0.24</v>
      </c>
      <c r="M11" s="67"/>
      <c r="N11" s="2">
        <f t="shared" si="2"/>
        <v>329411.80000000005</v>
      </c>
      <c r="O11" s="66">
        <f t="shared" si="3"/>
        <v>380697.80000000005</v>
      </c>
      <c r="P11" s="53">
        <v>0.2</v>
      </c>
      <c r="Q11" s="67"/>
      <c r="R11" s="2">
        <f>R7*T11</f>
        <v>0</v>
      </c>
      <c r="S11" s="2">
        <f>S7*T11</f>
        <v>0</v>
      </c>
      <c r="T11" s="65">
        <v>0</v>
      </c>
      <c r="U11" s="67"/>
      <c r="V11" s="2">
        <f>V7*X11</f>
        <v>15899.789999999999</v>
      </c>
      <c r="W11" s="2">
        <f>W7*X11</f>
        <v>15864.93</v>
      </c>
      <c r="X11" s="65">
        <v>0.03</v>
      </c>
      <c r="Y11" s="67"/>
      <c r="Z11" s="2">
        <v>188949</v>
      </c>
      <c r="AA11" s="2">
        <f>AA7*AC11</f>
        <v>545213.4</v>
      </c>
      <c r="AB11" s="2">
        <f>AB7*AC11</f>
        <v>717712.08</v>
      </c>
      <c r="AC11" s="65">
        <v>0.12</v>
      </c>
      <c r="AD11" s="67"/>
      <c r="AE11" s="2">
        <f>AE7*AG11</f>
        <v>1494795.15</v>
      </c>
      <c r="AF11" s="2">
        <f>AF7*AG11</f>
        <v>372112.5</v>
      </c>
      <c r="AG11" s="56">
        <v>0.15</v>
      </c>
    </row>
    <row r="12" spans="2:36" x14ac:dyDescent="0.25">
      <c r="B12" s="57"/>
      <c r="E12" s="55">
        <f>SUM(E8:E11)</f>
        <v>1560595.3</v>
      </c>
      <c r="F12" s="55">
        <f t="shared" ref="F12:G12" si="4">SUM(F8:F11)</f>
        <v>1179993.4382107693</v>
      </c>
      <c r="G12" s="55">
        <f t="shared" si="4"/>
        <v>8980716.997078646</v>
      </c>
      <c r="H12" s="54"/>
      <c r="I12" s="57"/>
      <c r="J12" s="63">
        <f>SUM(J8:J11)</f>
        <v>2823530</v>
      </c>
      <c r="K12" s="63">
        <f>SUM(K8:K11)</f>
        <v>3134782</v>
      </c>
      <c r="M12" s="67"/>
      <c r="N12" s="55">
        <f>SUM(N8:N11)</f>
        <v>1647059</v>
      </c>
      <c r="O12" s="55">
        <f>SUM(O8:O11)</f>
        <v>1903489</v>
      </c>
      <c r="Q12" s="67"/>
      <c r="R12" s="63">
        <f>SUM(R8:R11)</f>
        <v>1470589</v>
      </c>
      <c r="S12" s="63">
        <f>SUM(S8:S11)</f>
        <v>599304</v>
      </c>
      <c r="U12" s="67"/>
      <c r="V12" s="55">
        <f>SUM(V8:V11)</f>
        <v>529993</v>
      </c>
      <c r="W12" s="55">
        <f>SUM(W8:W11)</f>
        <v>528831</v>
      </c>
      <c r="Y12" s="67"/>
      <c r="Z12" s="63">
        <f>SUM(Z8:Z11)</f>
        <v>1618900</v>
      </c>
      <c r="AA12" s="63">
        <f t="shared" ref="AA12:AB12" si="5">SUM(AA8:AA11)</f>
        <v>4543445.0000000009</v>
      </c>
      <c r="AB12" s="63">
        <f t="shared" si="5"/>
        <v>5980934</v>
      </c>
      <c r="AD12" s="67"/>
      <c r="AE12" s="63">
        <f>SUM(AE8:AE11)</f>
        <v>9965301</v>
      </c>
      <c r="AF12" s="63">
        <f>SUM(AF8:AF11)</f>
        <v>2480750</v>
      </c>
    </row>
    <row r="13" spans="2:36" x14ac:dyDescent="0.25">
      <c r="B13" s="57"/>
      <c r="E13" s="54"/>
      <c r="F13" s="54"/>
      <c r="G13" s="54"/>
      <c r="H13" s="54"/>
      <c r="I13" s="57"/>
      <c r="M13" s="67"/>
      <c r="N13" s="54"/>
      <c r="O13" s="54"/>
      <c r="Q13" s="67"/>
      <c r="R13" s="2"/>
      <c r="S13" s="2"/>
      <c r="U13" s="67"/>
      <c r="V13" s="54"/>
      <c r="W13" s="54"/>
      <c r="Y13" s="67"/>
      <c r="Z13" s="2"/>
      <c r="AA13" s="2"/>
      <c r="AB13" s="2"/>
      <c r="AD13" s="67"/>
      <c r="AE13" s="2"/>
      <c r="AF13" s="2"/>
    </row>
    <row r="14" spans="2:36" x14ac:dyDescent="0.25">
      <c r="B14" s="57"/>
      <c r="E14" s="54">
        <f>E7-E12</f>
        <v>-2037.3000000000466</v>
      </c>
      <c r="F14" s="54">
        <f>F7-F12</f>
        <v>-1540.4382107693236</v>
      </c>
      <c r="G14" s="54">
        <f>G7-G12</f>
        <v>-11723.997078645974</v>
      </c>
      <c r="I14" s="57"/>
      <c r="M14" s="67"/>
      <c r="N14" s="54"/>
      <c r="O14" s="54"/>
      <c r="Q14" s="67"/>
      <c r="R14" s="2"/>
      <c r="S14" s="2"/>
      <c r="U14" s="67"/>
      <c r="V14" s="54"/>
      <c r="W14" s="54"/>
      <c r="Y14" s="67"/>
      <c r="Z14" s="2">
        <f>Z7-Z12</f>
        <v>-1530</v>
      </c>
      <c r="AA14" s="2"/>
      <c r="AB14" s="2"/>
      <c r="AD14" s="67"/>
      <c r="AE14" s="2"/>
      <c r="AF14" s="2"/>
    </row>
    <row r="15" spans="2:36" x14ac:dyDescent="0.25">
      <c r="B15" s="57"/>
      <c r="I15" s="57"/>
      <c r="M15" s="67"/>
      <c r="N15" s="54"/>
      <c r="O15" s="54"/>
      <c r="Q15" s="67"/>
      <c r="R15" s="2"/>
      <c r="S15" s="2"/>
      <c r="U15" s="67"/>
      <c r="V15" s="54"/>
      <c r="W15" s="54"/>
      <c r="Y15" s="67"/>
      <c r="Z15" s="2"/>
      <c r="AA15" s="2">
        <v>3089543</v>
      </c>
      <c r="AB15" s="2">
        <v>4067035</v>
      </c>
      <c r="AD15" s="67"/>
      <c r="AE15" s="2">
        <v>3288550</v>
      </c>
      <c r="AF15" s="2">
        <v>818648</v>
      </c>
    </row>
    <row r="16" spans="2:36" x14ac:dyDescent="0.25">
      <c r="B16" s="57"/>
      <c r="E16" s="54">
        <v>1015100</v>
      </c>
      <c r="F16" s="54">
        <v>767535</v>
      </c>
      <c r="G16" s="54">
        <v>5841564</v>
      </c>
      <c r="I16" s="57"/>
      <c r="J16" s="62">
        <v>1298824</v>
      </c>
      <c r="K16" s="62">
        <v>1441999</v>
      </c>
      <c r="M16" s="67"/>
      <c r="N16" s="54">
        <v>411765</v>
      </c>
      <c r="O16" s="54">
        <v>475872</v>
      </c>
      <c r="Q16" s="67"/>
      <c r="R16" s="2">
        <v>1264707</v>
      </c>
      <c r="S16" s="2">
        <v>515401</v>
      </c>
      <c r="U16" s="67"/>
      <c r="V16" s="54">
        <v>317996</v>
      </c>
      <c r="W16" s="54">
        <v>317299</v>
      </c>
      <c r="Y16" s="67"/>
      <c r="Z16" s="2">
        <f>Z14*AC8</f>
        <v>-1040.4000000000001</v>
      </c>
      <c r="AA16" s="2">
        <v>636082</v>
      </c>
      <c r="AB16" s="2">
        <v>837331</v>
      </c>
      <c r="AD16" s="67"/>
      <c r="AE16" s="2">
        <v>2590978</v>
      </c>
      <c r="AF16" s="2">
        <v>644995</v>
      </c>
    </row>
    <row r="17" spans="2:32" x14ac:dyDescent="0.25">
      <c r="B17" s="57"/>
      <c r="E17" s="54">
        <v>183461</v>
      </c>
      <c r="F17" s="54">
        <v>141414</v>
      </c>
      <c r="G17" s="54">
        <v>1053065</v>
      </c>
      <c r="I17" s="57"/>
      <c r="J17" s="62">
        <v>536471</v>
      </c>
      <c r="K17" s="62">
        <v>595609</v>
      </c>
      <c r="M17" s="67"/>
      <c r="N17" s="54">
        <v>642353</v>
      </c>
      <c r="O17" s="54">
        <v>742361</v>
      </c>
      <c r="Q17" s="67"/>
      <c r="R17" s="2">
        <v>0</v>
      </c>
      <c r="S17" s="2">
        <v>0</v>
      </c>
      <c r="U17" s="67"/>
      <c r="V17" s="54">
        <v>196097</v>
      </c>
      <c r="W17" s="54">
        <v>195667</v>
      </c>
      <c r="Y17" s="67"/>
      <c r="Z17" s="2">
        <f>Z14*AC9</f>
        <v>-214.20000000000002</v>
      </c>
      <c r="AA17" s="2">
        <v>272607</v>
      </c>
      <c r="AB17" s="2">
        <v>358865</v>
      </c>
      <c r="AD17" s="67"/>
      <c r="AE17" s="2">
        <v>2590978</v>
      </c>
      <c r="AF17" s="2">
        <v>664995</v>
      </c>
    </row>
    <row r="18" spans="2:32" x14ac:dyDescent="0.25">
      <c r="B18" s="57"/>
      <c r="E18" s="54">
        <v>255011</v>
      </c>
      <c r="F18" s="54">
        <v>188552</v>
      </c>
      <c r="G18" s="54">
        <v>1471773</v>
      </c>
      <c r="I18" s="57"/>
      <c r="J18" s="62">
        <v>310588</v>
      </c>
      <c r="K18" s="62">
        <v>344826</v>
      </c>
      <c r="M18" s="67"/>
      <c r="N18" s="54">
        <v>263529</v>
      </c>
      <c r="O18" s="54">
        <v>304558</v>
      </c>
      <c r="Q18" s="67"/>
      <c r="R18" s="2">
        <v>205882</v>
      </c>
      <c r="S18" s="2">
        <v>83903</v>
      </c>
      <c r="U18" s="67"/>
      <c r="V18" s="54">
        <v>0</v>
      </c>
      <c r="W18" s="54">
        <v>0</v>
      </c>
      <c r="Y18" s="67"/>
      <c r="Z18" s="2">
        <f>Z14*AC10</f>
        <v>-91.8</v>
      </c>
      <c r="AA18" s="2">
        <v>545213</v>
      </c>
      <c r="AB18" s="2">
        <v>717712</v>
      </c>
      <c r="AD18" s="67"/>
      <c r="AE18" s="2">
        <v>1494795</v>
      </c>
      <c r="AF18" s="2">
        <v>372112</v>
      </c>
    </row>
    <row r="19" spans="2:32" x14ac:dyDescent="0.25">
      <c r="B19" s="57"/>
      <c r="E19" s="54">
        <v>104986</v>
      </c>
      <c r="F19" s="54">
        <v>82492</v>
      </c>
      <c r="G19" s="54">
        <v>601052</v>
      </c>
      <c r="I19" s="57"/>
      <c r="J19" s="62">
        <v>677647</v>
      </c>
      <c r="K19" s="62">
        <v>752348</v>
      </c>
      <c r="M19" s="67"/>
      <c r="N19" s="54">
        <v>329412</v>
      </c>
      <c r="O19" s="54">
        <v>380698</v>
      </c>
      <c r="Q19" s="67"/>
      <c r="R19" s="2">
        <v>0</v>
      </c>
      <c r="S19" s="2">
        <v>0</v>
      </c>
      <c r="U19" s="67"/>
      <c r="V19" s="54">
        <v>15900</v>
      </c>
      <c r="W19" s="54">
        <v>15865</v>
      </c>
      <c r="Y19" s="67"/>
      <c r="Z19" s="2">
        <f>Z14*AC11</f>
        <v>-183.6</v>
      </c>
      <c r="AA19" s="63">
        <f>SUM(AA15:AA18)</f>
        <v>4543445</v>
      </c>
      <c r="AB19" s="63">
        <f>SUM(AB15:AB18)</f>
        <v>5980943</v>
      </c>
      <c r="AD19" s="67"/>
      <c r="AE19" s="63">
        <f>SUM(AE15:AE18)</f>
        <v>9965301</v>
      </c>
      <c r="AF19" s="63">
        <f>SUM(AF15:AF18)</f>
        <v>2500750</v>
      </c>
    </row>
    <row r="20" spans="2:32" x14ac:dyDescent="0.25">
      <c r="B20" s="57"/>
      <c r="E20" s="55">
        <f>SUM(E16:E19)</f>
        <v>1558558</v>
      </c>
      <c r="F20" s="55">
        <f t="shared" ref="F20:G20" si="6">SUM(F16:F19)</f>
        <v>1179993</v>
      </c>
      <c r="G20" s="55">
        <f t="shared" si="6"/>
        <v>8967454</v>
      </c>
      <c r="I20" s="57"/>
      <c r="J20" s="55">
        <f>SUM(J16:J19)</f>
        <v>2823530</v>
      </c>
      <c r="K20" s="55">
        <f>SUM(K16:K19)</f>
        <v>3134782</v>
      </c>
      <c r="M20" s="67"/>
      <c r="N20" s="55">
        <f>SUM(N16:N19)</f>
        <v>1647059</v>
      </c>
      <c r="O20" s="55">
        <f>SUM(O16:O19)</f>
        <v>1903489</v>
      </c>
      <c r="Q20" s="67"/>
      <c r="R20" s="63">
        <f>SUM(R16:R19)</f>
        <v>1470589</v>
      </c>
      <c r="S20" s="63">
        <f>SUM(S16:S19)</f>
        <v>599304</v>
      </c>
      <c r="U20" s="67"/>
      <c r="V20" s="55">
        <f>SUM(V16:V19)</f>
        <v>529993</v>
      </c>
      <c r="W20" s="55">
        <f>SUM(W16:W19)</f>
        <v>528831</v>
      </c>
      <c r="Y20" s="67"/>
      <c r="Z20" s="2"/>
      <c r="AA20" s="2"/>
      <c r="AB20" s="2"/>
      <c r="AD20" s="67"/>
      <c r="AE20" s="2"/>
      <c r="AF20" s="2"/>
    </row>
    <row r="21" spans="2:32" x14ac:dyDescent="0.25">
      <c r="B21" s="57"/>
      <c r="I21" s="57"/>
      <c r="M21" s="67"/>
      <c r="N21" s="54"/>
      <c r="O21" s="54"/>
      <c r="Q21" s="67"/>
      <c r="R21" s="2"/>
      <c r="S21" s="2"/>
      <c r="U21" s="67"/>
      <c r="V21" s="54"/>
      <c r="W21" s="54"/>
      <c r="Y21" s="67"/>
      <c r="Z21" s="2">
        <v>1040</v>
      </c>
      <c r="AA21" s="2">
        <f>Z8-Z21</f>
        <v>1106134</v>
      </c>
      <c r="AB21" s="2"/>
      <c r="AD21" s="67"/>
      <c r="AE21" s="2"/>
      <c r="AF21" s="2"/>
    </row>
    <row r="22" spans="2:32" x14ac:dyDescent="0.25">
      <c r="B22" s="57"/>
      <c r="E22" s="54">
        <f>E7-E20</f>
        <v>0</v>
      </c>
      <c r="F22" s="54">
        <f>F7-F20</f>
        <v>-1540</v>
      </c>
      <c r="G22" s="54">
        <f>G7-G20</f>
        <v>1539</v>
      </c>
      <c r="I22" s="57"/>
      <c r="M22" s="67"/>
      <c r="N22" s="54"/>
      <c r="O22" s="54"/>
      <c r="Q22" s="67"/>
      <c r="R22" s="2"/>
      <c r="S22" s="2"/>
      <c r="U22" s="67"/>
      <c r="V22" s="54"/>
      <c r="W22" s="54"/>
      <c r="Y22" s="67"/>
      <c r="Z22" s="2">
        <v>214</v>
      </c>
      <c r="AA22" s="2">
        <f>Z9-Z22</f>
        <v>218421</v>
      </c>
      <c r="AB22" s="2"/>
      <c r="AD22" s="67"/>
      <c r="AE22" s="2"/>
      <c r="AF22" s="2"/>
    </row>
    <row r="23" spans="2:32" x14ac:dyDescent="0.25">
      <c r="B23" s="57"/>
      <c r="I23" s="57"/>
      <c r="M23" s="67"/>
      <c r="N23" s="54"/>
      <c r="O23" s="54"/>
      <c r="Q23" s="67"/>
      <c r="R23" s="2"/>
      <c r="S23" s="2"/>
      <c r="U23" s="67"/>
      <c r="V23" s="54"/>
      <c r="W23" s="54"/>
      <c r="Y23" s="67"/>
      <c r="Z23" s="2">
        <v>92</v>
      </c>
      <c r="AA23" s="2">
        <f>Z10-Z23</f>
        <v>104050</v>
      </c>
      <c r="AB23" s="2"/>
      <c r="AD23" s="67"/>
      <c r="AE23" s="2"/>
      <c r="AF23" s="2"/>
    </row>
    <row r="24" spans="2:32" x14ac:dyDescent="0.25">
      <c r="B24" s="58">
        <v>1540</v>
      </c>
      <c r="C24">
        <f>B24*H8</f>
        <v>1003.0130415422461</v>
      </c>
      <c r="E24" s="59">
        <v>1002</v>
      </c>
      <c r="F24" s="54">
        <f>F16-E24</f>
        <v>766533</v>
      </c>
      <c r="G24" s="54">
        <f>G16+E24</f>
        <v>5842566</v>
      </c>
      <c r="H24" t="s">
        <v>400</v>
      </c>
      <c r="I24" s="57"/>
      <c r="M24" s="67"/>
      <c r="N24" s="54"/>
      <c r="O24" s="54"/>
      <c r="Q24" s="67"/>
      <c r="R24" s="2"/>
      <c r="S24" s="2"/>
      <c r="U24" s="67"/>
      <c r="V24" s="54"/>
      <c r="W24" s="54"/>
      <c r="Y24" s="67"/>
      <c r="Z24" s="2">
        <v>184</v>
      </c>
      <c r="AA24" s="2">
        <f>Z11-Z24</f>
        <v>188765</v>
      </c>
      <c r="AB24" s="2"/>
      <c r="AD24" s="67"/>
      <c r="AE24" s="2"/>
      <c r="AF24" s="2"/>
    </row>
    <row r="25" spans="2:32" x14ac:dyDescent="0.25">
      <c r="B25" s="57"/>
      <c r="C25">
        <f>B24*H9</f>
        <v>184.79999999999998</v>
      </c>
      <c r="E25" s="60">
        <v>185</v>
      </c>
      <c r="F25" s="54">
        <f>F17-E25</f>
        <v>141229</v>
      </c>
      <c r="G25" s="54">
        <f>G17+E25</f>
        <v>1053250</v>
      </c>
      <c r="I25" s="57"/>
      <c r="M25" s="67"/>
      <c r="N25" s="54"/>
      <c r="O25" s="54"/>
      <c r="Q25" s="67"/>
      <c r="R25" s="2"/>
      <c r="S25" s="2"/>
      <c r="U25" s="67"/>
      <c r="V25" s="54"/>
      <c r="W25" s="54"/>
      <c r="Y25" s="67"/>
      <c r="Z25" s="63">
        <f>SUM(Z21:Z24)</f>
        <v>1530</v>
      </c>
      <c r="AA25" s="63">
        <f>SUM(AA21:AA24)</f>
        <v>1617370</v>
      </c>
      <c r="AB25" s="2"/>
      <c r="AD25" s="67"/>
      <c r="AE25" s="2"/>
      <c r="AF25" s="2"/>
    </row>
    <row r="26" spans="2:32" x14ac:dyDescent="0.25">
      <c r="B26" s="57"/>
      <c r="C26">
        <f>B24*H10</f>
        <v>246.4</v>
      </c>
      <c r="E26" s="60">
        <v>245</v>
      </c>
      <c r="F26" s="54">
        <f>F18-E26</f>
        <v>188307</v>
      </c>
      <c r="G26" s="54">
        <f>G18+E26</f>
        <v>1472018</v>
      </c>
      <c r="I26" s="57"/>
      <c r="M26" s="67"/>
      <c r="N26" s="54"/>
      <c r="O26" s="54"/>
      <c r="Q26" s="67"/>
      <c r="R26" s="2"/>
      <c r="S26" s="2"/>
      <c r="U26" s="67"/>
      <c r="V26" s="54"/>
      <c r="W26" s="54"/>
      <c r="Y26" s="67"/>
      <c r="AD26" s="67"/>
      <c r="AE26" s="2"/>
      <c r="AF26" s="2"/>
    </row>
    <row r="27" spans="2:32" x14ac:dyDescent="0.25">
      <c r="B27" s="57"/>
      <c r="C27">
        <f>B24*H11</f>
        <v>107.80000000000001</v>
      </c>
      <c r="E27" s="61">
        <v>107</v>
      </c>
      <c r="F27" s="54">
        <f>F19-E27</f>
        <v>82385</v>
      </c>
      <c r="G27" s="54">
        <f>G19+E27</f>
        <v>601159</v>
      </c>
      <c r="I27" s="57"/>
      <c r="M27" s="67"/>
      <c r="N27" s="54"/>
      <c r="O27" s="54"/>
      <c r="Q27" s="67"/>
      <c r="R27" s="2"/>
      <c r="S27" s="2"/>
      <c r="U27" s="67"/>
      <c r="V27" s="54"/>
      <c r="W27" s="54"/>
      <c r="Y27" s="67"/>
      <c r="AD27" s="67"/>
      <c r="AE27" s="2"/>
      <c r="AF27" s="2"/>
    </row>
    <row r="28" spans="2:32" x14ac:dyDescent="0.25">
      <c r="B28" s="57"/>
      <c r="F28" s="55">
        <f>SUM(F24:F27)</f>
        <v>1178454</v>
      </c>
      <c r="G28" s="55">
        <f>SUM(G24:G27)</f>
        <v>8968993</v>
      </c>
      <c r="I28" s="57"/>
      <c r="M28" s="67"/>
      <c r="N28" s="54"/>
      <c r="O28" s="54"/>
      <c r="Q28" s="67"/>
      <c r="R28" s="2"/>
      <c r="S28" s="2"/>
      <c r="U28" s="67"/>
      <c r="V28" s="54"/>
      <c r="W28" s="54"/>
      <c r="Y28" s="67"/>
      <c r="AD28" s="67"/>
      <c r="AE28" s="2"/>
      <c r="AF28" s="2"/>
    </row>
    <row r="29" spans="2:32" x14ac:dyDescent="0.25">
      <c r="B29" s="57"/>
      <c r="I29" s="57"/>
      <c r="M29" s="67"/>
      <c r="N29" s="54"/>
      <c r="O29" s="54"/>
      <c r="Q29" s="67"/>
      <c r="R29" s="2"/>
      <c r="S29" s="2"/>
      <c r="U29" s="67"/>
      <c r="V29" s="54"/>
      <c r="W29" s="54"/>
      <c r="Y29" s="67"/>
      <c r="AD29" s="67"/>
      <c r="AE29" s="2"/>
      <c r="AF29" s="2"/>
    </row>
    <row r="30" spans="2:32" x14ac:dyDescent="0.25">
      <c r="B30" s="57"/>
      <c r="F30" s="54"/>
      <c r="G30" s="54"/>
      <c r="I30" s="57"/>
      <c r="V30" s="54"/>
      <c r="W30" s="54"/>
      <c r="AE30" s="2"/>
      <c r="AF30" s="2"/>
    </row>
    <row r="31" spans="2:32" x14ac:dyDescent="0.25">
      <c r="B31" s="57"/>
      <c r="I31" s="57"/>
      <c r="V31" s="54"/>
      <c r="W31" s="54"/>
      <c r="AE31" s="2"/>
      <c r="AF31" s="2"/>
    </row>
    <row r="32" spans="2:32" x14ac:dyDescent="0.25">
      <c r="V32" s="54"/>
      <c r="W32" s="54"/>
      <c r="AE32" s="2"/>
      <c r="AF32" s="2"/>
    </row>
    <row r="33" spans="22:23" x14ac:dyDescent="0.25">
      <c r="V33" s="54"/>
      <c r="W33" s="54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1 do SZOP FEŁ2027</dc:title>
  <dc:creator>UMWŁ</dc:creator>
  <cp:keywords>Fundusze Europejskie dla Łódzkiego 2021-2027</cp:keywords>
  <cp:lastModifiedBy>Jerzy Pokora</cp:lastModifiedBy>
  <cp:lastPrinted>2024-08-09T10:49:53Z</cp:lastPrinted>
  <dcterms:created xsi:type="dcterms:W3CDTF">2020-07-30T08:17:06Z</dcterms:created>
  <dcterms:modified xsi:type="dcterms:W3CDTF">2026-05-14T11:26:44Z</dcterms:modified>
</cp:coreProperties>
</file>